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D files\Behaviour Partnerships\LA\22-23\REG\"/>
    </mc:Choice>
  </mc:AlternateContent>
  <xr:revisionPtr revIDLastSave="0" documentId="8_{C4EDD9D4-2CBE-40EC-B149-7DAAB5A27DA7}" xr6:coauthVersionLast="47" xr6:coauthVersionMax="47" xr10:uidLastSave="{00000000-0000-0000-0000-000000000000}"/>
  <bookViews>
    <workbookView xWindow="-120" yWindow="-120" windowWidth="38640" windowHeight="21120" xr2:uid="{62B03569-B3CC-4D3D-8CCB-D324B13AE779}"/>
  </bookViews>
  <sheets>
    <sheet name="Sheet1" sheetId="1" r:id="rId1"/>
  </sheets>
  <externalReferences>
    <externalReference r:id="rId2"/>
  </externalReferenc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8" i="1" l="1"/>
  <c r="J248" i="1"/>
  <c r="I248" i="1"/>
  <c r="H248" i="1"/>
  <c r="G248" i="1"/>
  <c r="F248" i="1"/>
  <c r="E248" i="1"/>
  <c r="D248" i="1"/>
  <c r="C248" i="1"/>
  <c r="B248" i="1"/>
  <c r="L248" i="1" s="1"/>
  <c r="K247" i="1"/>
  <c r="K249" i="1" s="1"/>
  <c r="J247" i="1"/>
  <c r="J249" i="1" s="1"/>
  <c r="I247" i="1"/>
  <c r="I249" i="1" s="1"/>
  <c r="H247" i="1"/>
  <c r="H249" i="1" s="1"/>
  <c r="G247" i="1"/>
  <c r="G249" i="1" s="1"/>
  <c r="F247" i="1"/>
  <c r="F249" i="1" s="1"/>
  <c r="E247" i="1"/>
  <c r="E249" i="1" s="1"/>
  <c r="D247" i="1"/>
  <c r="D249" i="1" s="1"/>
  <c r="C247" i="1"/>
  <c r="C249" i="1" s="1"/>
  <c r="B247" i="1"/>
  <c r="B249" i="1" s="1"/>
  <c r="K246" i="1"/>
  <c r="J246" i="1"/>
  <c r="I246" i="1"/>
  <c r="H246" i="1"/>
  <c r="G246" i="1"/>
  <c r="F246" i="1"/>
  <c r="E246" i="1"/>
  <c r="D246" i="1"/>
  <c r="C246" i="1"/>
  <c r="B246" i="1"/>
  <c r="L246" i="1" s="1"/>
  <c r="F232" i="1"/>
  <c r="E232" i="1"/>
  <c r="D232" i="1"/>
  <c r="C232" i="1"/>
  <c r="G232" i="1" s="1"/>
  <c r="B232" i="1"/>
  <c r="F230" i="1"/>
  <c r="E230" i="1"/>
  <c r="D230" i="1"/>
  <c r="C230" i="1"/>
  <c r="G230" i="1" s="1"/>
  <c r="B230" i="1"/>
  <c r="F225" i="1"/>
  <c r="D225" i="1"/>
  <c r="C225" i="1"/>
  <c r="B225" i="1"/>
  <c r="G225" i="1" s="1"/>
  <c r="F224" i="1"/>
  <c r="E224" i="1"/>
  <c r="D224" i="1"/>
  <c r="C224" i="1"/>
  <c r="B224" i="1"/>
  <c r="G224" i="1" s="1"/>
  <c r="F223" i="1"/>
  <c r="E223" i="1"/>
  <c r="D223" i="1"/>
  <c r="C223" i="1"/>
  <c r="B223" i="1"/>
  <c r="G223" i="1" s="1"/>
  <c r="F218" i="1"/>
  <c r="E218" i="1"/>
  <c r="D218" i="1"/>
  <c r="C218" i="1"/>
  <c r="B218" i="1"/>
  <c r="G218" i="1" s="1"/>
  <c r="F217" i="1"/>
  <c r="F219" i="1" s="1"/>
  <c r="E217" i="1"/>
  <c r="E219" i="1" s="1"/>
  <c r="D217" i="1"/>
  <c r="D219" i="1" s="1"/>
  <c r="C217" i="1"/>
  <c r="C219" i="1" s="1"/>
  <c r="B217" i="1"/>
  <c r="G217" i="1" s="1"/>
  <c r="F216" i="1"/>
  <c r="E216" i="1"/>
  <c r="D216" i="1"/>
  <c r="C216" i="1"/>
  <c r="B216" i="1"/>
  <c r="G216" i="1" s="1"/>
  <c r="F210" i="1"/>
  <c r="E210" i="1"/>
  <c r="D210" i="1"/>
  <c r="C210" i="1"/>
  <c r="B210" i="1"/>
  <c r="G210" i="1" s="1"/>
  <c r="F209" i="1"/>
  <c r="F211" i="1" s="1"/>
  <c r="E209" i="1"/>
  <c r="E211" i="1" s="1"/>
  <c r="D209" i="1"/>
  <c r="D211" i="1" s="1"/>
  <c r="C209" i="1"/>
  <c r="C211" i="1" s="1"/>
  <c r="B209" i="1"/>
  <c r="G209" i="1" s="1"/>
  <c r="F208" i="1"/>
  <c r="E208" i="1"/>
  <c r="D208" i="1"/>
  <c r="C208" i="1"/>
  <c r="B208" i="1"/>
  <c r="G208" i="1" s="1"/>
  <c r="G197" i="1"/>
  <c r="F194" i="1"/>
  <c r="E194" i="1"/>
  <c r="D194" i="1"/>
  <c r="C194" i="1"/>
  <c r="B194" i="1"/>
  <c r="G194" i="1" s="1"/>
  <c r="F193" i="1"/>
  <c r="F195" i="1" s="1"/>
  <c r="E193" i="1"/>
  <c r="E195" i="1" s="1"/>
  <c r="E201" i="1" s="1"/>
  <c r="D193" i="1"/>
  <c r="D195" i="1" s="1"/>
  <c r="C193" i="1"/>
  <c r="G193" i="1" s="1"/>
  <c r="B193" i="1"/>
  <c r="B195" i="1" s="1"/>
  <c r="F188" i="1"/>
  <c r="E188" i="1"/>
  <c r="D188" i="1"/>
  <c r="C188" i="1"/>
  <c r="B188" i="1"/>
  <c r="G188" i="1" s="1"/>
  <c r="F187" i="1"/>
  <c r="E187" i="1"/>
  <c r="D187" i="1"/>
  <c r="C187" i="1"/>
  <c r="B187" i="1"/>
  <c r="G187" i="1" s="1"/>
  <c r="F186" i="1"/>
  <c r="E186" i="1"/>
  <c r="D186" i="1"/>
  <c r="C186" i="1"/>
  <c r="B186" i="1"/>
  <c r="G186" i="1" s="1"/>
  <c r="F185" i="1"/>
  <c r="E185" i="1"/>
  <c r="D185" i="1"/>
  <c r="C185" i="1"/>
  <c r="B185" i="1"/>
  <c r="G185" i="1" s="1"/>
  <c r="F184" i="1"/>
  <c r="F189" i="1" s="1"/>
  <c r="E184" i="1"/>
  <c r="E189" i="1" s="1"/>
  <c r="D184" i="1"/>
  <c r="D189" i="1" s="1"/>
  <c r="C184" i="1"/>
  <c r="C189" i="1" s="1"/>
  <c r="B184" i="1"/>
  <c r="B189" i="1" s="1"/>
  <c r="G178" i="1"/>
  <c r="C176" i="1"/>
  <c r="G176" i="1" s="1"/>
  <c r="G172" i="1"/>
  <c r="G171" i="1"/>
  <c r="G167" i="1"/>
  <c r="F167" i="1"/>
  <c r="E167" i="1"/>
  <c r="D167" i="1"/>
  <c r="P174" i="1" s="1"/>
  <c r="C167" i="1"/>
  <c r="B167" i="1"/>
  <c r="G163" i="1"/>
  <c r="F163" i="1"/>
  <c r="E163" i="1"/>
  <c r="D163" i="1"/>
  <c r="C163" i="1"/>
  <c r="B163" i="1"/>
  <c r="U162" i="1"/>
  <c r="T162" i="1"/>
  <c r="S162" i="1"/>
  <c r="R162" i="1"/>
  <c r="G162" i="1"/>
  <c r="F162" i="1"/>
  <c r="E162" i="1"/>
  <c r="D162" i="1"/>
  <c r="C162" i="1"/>
  <c r="B162" i="1"/>
  <c r="F161" i="1"/>
  <c r="E161" i="1"/>
  <c r="D161" i="1"/>
  <c r="C161" i="1"/>
  <c r="B161" i="1"/>
  <c r="G161" i="1" s="1"/>
  <c r="F160" i="1"/>
  <c r="E160" i="1"/>
  <c r="D160" i="1"/>
  <c r="C160" i="1"/>
  <c r="B160" i="1"/>
  <c r="G160" i="1" s="1"/>
  <c r="F159" i="1"/>
  <c r="E159" i="1"/>
  <c r="U146" i="1" s="1"/>
  <c r="D159" i="1"/>
  <c r="C159" i="1"/>
  <c r="B159" i="1"/>
  <c r="G159" i="1" s="1"/>
  <c r="F158" i="1"/>
  <c r="E158" i="1"/>
  <c r="D158" i="1"/>
  <c r="C158" i="1"/>
  <c r="B158" i="1"/>
  <c r="G158" i="1" s="1"/>
  <c r="E157" i="1"/>
  <c r="U144" i="1" s="1"/>
  <c r="C157" i="1"/>
  <c r="S144" i="1" s="1"/>
  <c r="G156" i="1"/>
  <c r="F155" i="1"/>
  <c r="E155" i="1"/>
  <c r="D155" i="1"/>
  <c r="C155" i="1"/>
  <c r="B155" i="1"/>
  <c r="G155" i="1" s="1"/>
  <c r="F154" i="1"/>
  <c r="E154" i="1"/>
  <c r="C154" i="1"/>
  <c r="B154" i="1"/>
  <c r="G154" i="1" s="1"/>
  <c r="G153" i="1"/>
  <c r="G157" i="1" s="1"/>
  <c r="F153" i="1"/>
  <c r="F157" i="1" s="1"/>
  <c r="E153" i="1"/>
  <c r="D153" i="1"/>
  <c r="D157" i="1" s="1"/>
  <c r="C153" i="1"/>
  <c r="B153" i="1"/>
  <c r="B157" i="1" s="1"/>
  <c r="G148" i="1"/>
  <c r="G147" i="1"/>
  <c r="T146" i="1"/>
  <c r="S146" i="1"/>
  <c r="R146" i="1"/>
  <c r="G141" i="1"/>
  <c r="G140" i="1"/>
  <c r="G136" i="1"/>
  <c r="F136" i="1"/>
  <c r="E136" i="1"/>
  <c r="D136" i="1"/>
  <c r="C136" i="1"/>
  <c r="B136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F130" i="1"/>
  <c r="E130" i="1"/>
  <c r="D130" i="1"/>
  <c r="C130" i="1"/>
  <c r="B130" i="1"/>
  <c r="G130" i="1" s="1"/>
  <c r="F129" i="1"/>
  <c r="E129" i="1"/>
  <c r="G129" i="1" s="1"/>
  <c r="D129" i="1"/>
  <c r="C129" i="1"/>
  <c r="B129" i="1"/>
  <c r="E128" i="1"/>
  <c r="U139" i="1" s="1"/>
  <c r="C128" i="1"/>
  <c r="S139" i="1" s="1"/>
  <c r="G127" i="1"/>
  <c r="F126" i="1"/>
  <c r="E126" i="1"/>
  <c r="C126" i="1"/>
  <c r="B126" i="1"/>
  <c r="B128" i="1" s="1"/>
  <c r="F125" i="1"/>
  <c r="E125" i="1"/>
  <c r="C125" i="1"/>
  <c r="B125" i="1"/>
  <c r="G125" i="1" s="1"/>
  <c r="F124" i="1"/>
  <c r="F128" i="1" s="1"/>
  <c r="U155" i="1" s="1"/>
  <c r="E124" i="1"/>
  <c r="D124" i="1"/>
  <c r="D128" i="1" s="1"/>
  <c r="C124" i="1"/>
  <c r="G124" i="1" s="1"/>
  <c r="B124" i="1"/>
  <c r="G116" i="1"/>
  <c r="G115" i="1"/>
  <c r="G98" i="1"/>
  <c r="F98" i="1"/>
  <c r="E98" i="1"/>
  <c r="D98" i="1"/>
  <c r="C98" i="1"/>
  <c r="B98" i="1"/>
  <c r="G97" i="1"/>
  <c r="G118" i="1" s="1"/>
  <c r="F97" i="1"/>
  <c r="E97" i="1"/>
  <c r="D97" i="1"/>
  <c r="C97" i="1"/>
  <c r="B97" i="1"/>
  <c r="G96" i="1"/>
  <c r="G117" i="1" s="1"/>
  <c r="F96" i="1"/>
  <c r="E96" i="1"/>
  <c r="D96" i="1"/>
  <c r="C96" i="1"/>
  <c r="B96" i="1"/>
  <c r="F95" i="1"/>
  <c r="E95" i="1"/>
  <c r="D95" i="1"/>
  <c r="C95" i="1"/>
  <c r="B95" i="1"/>
  <c r="G95" i="1" s="1"/>
  <c r="F94" i="1"/>
  <c r="F112" i="1" s="1"/>
  <c r="E94" i="1"/>
  <c r="E112" i="1" s="1"/>
  <c r="D94" i="1"/>
  <c r="D112" i="1" s="1"/>
  <c r="C94" i="1"/>
  <c r="C112" i="1" s="1"/>
  <c r="B94" i="1"/>
  <c r="G94" i="1" s="1"/>
  <c r="F93" i="1"/>
  <c r="F111" i="1" s="1"/>
  <c r="E93" i="1"/>
  <c r="E111" i="1" s="1"/>
  <c r="D93" i="1"/>
  <c r="D111" i="1" s="1"/>
  <c r="C93" i="1"/>
  <c r="C111" i="1" s="1"/>
  <c r="B93" i="1"/>
  <c r="G93" i="1" s="1"/>
  <c r="N88" i="1"/>
  <c r="P88" i="1" s="1"/>
  <c r="K88" i="1"/>
  <c r="M88" i="1" s="1"/>
  <c r="H88" i="1"/>
  <c r="E88" i="1"/>
  <c r="G88" i="1" s="1"/>
  <c r="B88" i="1"/>
  <c r="Q87" i="1"/>
  <c r="O87" i="1"/>
  <c r="P87" i="1" s="1"/>
  <c r="L87" i="1"/>
  <c r="M87" i="1" s="1"/>
  <c r="I87" i="1"/>
  <c r="J87" i="1" s="1"/>
  <c r="F87" i="1"/>
  <c r="G87" i="1" s="1"/>
  <c r="C87" i="1"/>
  <c r="D87" i="1" s="1"/>
  <c r="Q86" i="1"/>
  <c r="P86" i="1"/>
  <c r="O86" i="1"/>
  <c r="L86" i="1"/>
  <c r="M86" i="1" s="1"/>
  <c r="J86" i="1"/>
  <c r="I86" i="1"/>
  <c r="G86" i="1"/>
  <c r="F86" i="1"/>
  <c r="C86" i="1"/>
  <c r="D86" i="1" s="1"/>
  <c r="Q85" i="1"/>
  <c r="O85" i="1"/>
  <c r="P85" i="1" s="1"/>
  <c r="L85" i="1"/>
  <c r="M85" i="1" s="1"/>
  <c r="I85" i="1"/>
  <c r="J85" i="1" s="1"/>
  <c r="F85" i="1"/>
  <c r="G85" i="1" s="1"/>
  <c r="D85" i="1"/>
  <c r="C85" i="1"/>
  <c r="R85" i="1" s="1"/>
  <c r="Q84" i="1"/>
  <c r="O84" i="1"/>
  <c r="P84" i="1" s="1"/>
  <c r="M84" i="1"/>
  <c r="L84" i="1"/>
  <c r="J84" i="1"/>
  <c r="I84" i="1"/>
  <c r="F84" i="1"/>
  <c r="G84" i="1" s="1"/>
  <c r="C84" i="1"/>
  <c r="D84" i="1" s="1"/>
  <c r="Q83" i="1"/>
  <c r="S83" i="1" s="1"/>
  <c r="O83" i="1"/>
  <c r="P83" i="1" s="1"/>
  <c r="M83" i="1"/>
  <c r="L83" i="1"/>
  <c r="I83" i="1"/>
  <c r="J83" i="1" s="1"/>
  <c r="G83" i="1"/>
  <c r="F83" i="1"/>
  <c r="D83" i="1"/>
  <c r="C83" i="1"/>
  <c r="R83" i="1" s="1"/>
  <c r="Q82" i="1"/>
  <c r="P82" i="1"/>
  <c r="O82" i="1"/>
  <c r="L82" i="1"/>
  <c r="M82" i="1" s="1"/>
  <c r="I82" i="1"/>
  <c r="J82" i="1" s="1"/>
  <c r="F82" i="1"/>
  <c r="G82" i="1" s="1"/>
  <c r="C82" i="1"/>
  <c r="R82" i="1" s="1"/>
  <c r="Q81" i="1"/>
  <c r="S81" i="1" s="1"/>
  <c r="O81" i="1"/>
  <c r="P81" i="1" s="1"/>
  <c r="L81" i="1"/>
  <c r="M81" i="1" s="1"/>
  <c r="J81" i="1"/>
  <c r="I81" i="1"/>
  <c r="F81" i="1"/>
  <c r="G81" i="1" s="1"/>
  <c r="C81" i="1"/>
  <c r="R81" i="1" s="1"/>
  <c r="Q80" i="1"/>
  <c r="P80" i="1"/>
  <c r="O80" i="1"/>
  <c r="L80" i="1"/>
  <c r="M80" i="1" s="1"/>
  <c r="I80" i="1"/>
  <c r="J80" i="1" s="1"/>
  <c r="G80" i="1"/>
  <c r="F80" i="1"/>
  <c r="C80" i="1"/>
  <c r="D80" i="1" s="1"/>
  <c r="Q79" i="1"/>
  <c r="O79" i="1"/>
  <c r="P79" i="1" s="1"/>
  <c r="M79" i="1"/>
  <c r="L79" i="1"/>
  <c r="I79" i="1"/>
  <c r="J79" i="1" s="1"/>
  <c r="F79" i="1"/>
  <c r="G79" i="1" s="1"/>
  <c r="C79" i="1"/>
  <c r="D79" i="1" s="1"/>
  <c r="Q78" i="1"/>
  <c r="O78" i="1"/>
  <c r="P78" i="1" s="1"/>
  <c r="L78" i="1"/>
  <c r="M78" i="1" s="1"/>
  <c r="J78" i="1"/>
  <c r="I78" i="1"/>
  <c r="F78" i="1"/>
  <c r="G78" i="1" s="1"/>
  <c r="D78" i="1"/>
  <c r="C78" i="1"/>
  <c r="R78" i="1" s="1"/>
  <c r="S78" i="1" s="1"/>
  <c r="Q77" i="1"/>
  <c r="P77" i="1"/>
  <c r="O77" i="1"/>
  <c r="L77" i="1"/>
  <c r="M77" i="1" s="1"/>
  <c r="I77" i="1"/>
  <c r="J77" i="1" s="1"/>
  <c r="F77" i="1"/>
  <c r="G77" i="1" s="1"/>
  <c r="C77" i="1"/>
  <c r="D77" i="1" s="1"/>
  <c r="R76" i="1"/>
  <c r="Q76" i="1"/>
  <c r="S76" i="1" s="1"/>
  <c r="O76" i="1"/>
  <c r="O88" i="1" s="1"/>
  <c r="M76" i="1"/>
  <c r="L76" i="1"/>
  <c r="L88" i="1" s="1"/>
  <c r="I76" i="1"/>
  <c r="J76" i="1" s="1"/>
  <c r="G76" i="1"/>
  <c r="F76" i="1"/>
  <c r="F88" i="1" s="1"/>
  <c r="D76" i="1"/>
  <c r="C76" i="1"/>
  <c r="C88" i="1" s="1"/>
  <c r="C70" i="1"/>
  <c r="B70" i="1"/>
  <c r="D70" i="1" s="1"/>
  <c r="B58" i="1" s="1"/>
  <c r="Q69" i="1"/>
  <c r="O69" i="1"/>
  <c r="P69" i="1" s="1"/>
  <c r="L69" i="1"/>
  <c r="M69" i="1" s="1"/>
  <c r="I69" i="1"/>
  <c r="J69" i="1" s="1"/>
  <c r="F69" i="1"/>
  <c r="G69" i="1" s="1"/>
  <c r="D69" i="1"/>
  <c r="C69" i="1"/>
  <c r="Q68" i="1"/>
  <c r="O68" i="1"/>
  <c r="P68" i="1" s="1"/>
  <c r="M68" i="1"/>
  <c r="L68" i="1"/>
  <c r="J68" i="1"/>
  <c r="I68" i="1"/>
  <c r="F68" i="1"/>
  <c r="G68" i="1" s="1"/>
  <c r="C68" i="1"/>
  <c r="D68" i="1" s="1"/>
  <c r="Q67" i="1"/>
  <c r="O67" i="1"/>
  <c r="P67" i="1" s="1"/>
  <c r="L67" i="1"/>
  <c r="L70" i="1" s="1"/>
  <c r="M70" i="1" s="1"/>
  <c r="E58" i="1" s="1"/>
  <c r="I67" i="1"/>
  <c r="J67" i="1" s="1"/>
  <c r="G67" i="1"/>
  <c r="F67" i="1"/>
  <c r="C67" i="1"/>
  <c r="D67" i="1" s="1"/>
  <c r="Q66" i="1"/>
  <c r="S66" i="1" s="1"/>
  <c r="P66" i="1"/>
  <c r="O66" i="1"/>
  <c r="M66" i="1"/>
  <c r="L66" i="1"/>
  <c r="I66" i="1"/>
  <c r="I70" i="1" s="1"/>
  <c r="J70" i="1" s="1"/>
  <c r="D58" i="1" s="1"/>
  <c r="F66" i="1"/>
  <c r="R66" i="1" s="1"/>
  <c r="D66" i="1"/>
  <c r="C66" i="1"/>
  <c r="F60" i="1"/>
  <c r="E60" i="1"/>
  <c r="D60" i="1"/>
  <c r="C60" i="1"/>
  <c r="B60" i="1"/>
  <c r="G53" i="1"/>
  <c r="G52" i="1"/>
  <c r="F51" i="1"/>
  <c r="E51" i="1"/>
  <c r="G51" i="1" s="1"/>
  <c r="D51" i="1"/>
  <c r="C51" i="1"/>
  <c r="B51" i="1"/>
  <c r="F50" i="1"/>
  <c r="E50" i="1"/>
  <c r="D50" i="1"/>
  <c r="C50" i="1"/>
  <c r="B50" i="1"/>
  <c r="G50" i="1" s="1"/>
  <c r="F44" i="1"/>
  <c r="E44" i="1"/>
  <c r="D44" i="1"/>
  <c r="C44" i="1"/>
  <c r="B44" i="1"/>
  <c r="G44" i="1" s="1"/>
  <c r="F43" i="1"/>
  <c r="E43" i="1"/>
  <c r="D43" i="1"/>
  <c r="C43" i="1"/>
  <c r="B43" i="1"/>
  <c r="G43" i="1" s="1"/>
  <c r="F42" i="1"/>
  <c r="E42" i="1"/>
  <c r="D42" i="1"/>
  <c r="C42" i="1"/>
  <c r="B42" i="1"/>
  <c r="G42" i="1" s="1"/>
  <c r="F41" i="1"/>
  <c r="F45" i="1" s="1"/>
  <c r="E41" i="1"/>
  <c r="E45" i="1" s="1"/>
  <c r="D41" i="1"/>
  <c r="D45" i="1" s="1"/>
  <c r="C41" i="1"/>
  <c r="C45" i="1" s="1"/>
  <c r="B41" i="1"/>
  <c r="B45" i="1" s="1"/>
  <c r="G45" i="1" s="1"/>
  <c r="F40" i="1"/>
  <c r="E40" i="1"/>
  <c r="D40" i="1"/>
  <c r="C40" i="1"/>
  <c r="B40" i="1"/>
  <c r="G40" i="1" s="1"/>
  <c r="J35" i="1"/>
  <c r="H35" i="1"/>
  <c r="F35" i="1"/>
  <c r="D35" i="1"/>
  <c r="B35" i="1"/>
  <c r="J34" i="1"/>
  <c r="H34" i="1"/>
  <c r="F34" i="1"/>
  <c r="D34" i="1"/>
  <c r="B34" i="1"/>
  <c r="L34" i="1" s="1"/>
  <c r="J33" i="1"/>
  <c r="H33" i="1"/>
  <c r="I33" i="1" s="1"/>
  <c r="F33" i="1"/>
  <c r="D33" i="1"/>
  <c r="B33" i="1"/>
  <c r="J32" i="1"/>
  <c r="H32" i="1"/>
  <c r="F32" i="1"/>
  <c r="D32" i="1"/>
  <c r="B32" i="1"/>
  <c r="J31" i="1"/>
  <c r="K31" i="1" s="1"/>
  <c r="H31" i="1"/>
  <c r="F31" i="1"/>
  <c r="D31" i="1"/>
  <c r="B31" i="1"/>
  <c r="J30" i="1"/>
  <c r="H30" i="1"/>
  <c r="F30" i="1"/>
  <c r="D30" i="1"/>
  <c r="B30" i="1"/>
  <c r="J29" i="1"/>
  <c r="H29" i="1"/>
  <c r="I29" i="1" s="1"/>
  <c r="G29" i="1"/>
  <c r="F29" i="1"/>
  <c r="D29" i="1"/>
  <c r="B29" i="1"/>
  <c r="J28" i="1"/>
  <c r="K28" i="1" s="1"/>
  <c r="H28" i="1"/>
  <c r="I28" i="1" s="1"/>
  <c r="G28" i="1"/>
  <c r="F28" i="1"/>
  <c r="D28" i="1"/>
  <c r="E28" i="1" s="1"/>
  <c r="B28" i="1"/>
  <c r="C28" i="1" s="1"/>
  <c r="J27" i="1"/>
  <c r="K27" i="1" s="1"/>
  <c r="H27" i="1"/>
  <c r="I27" i="1" s="1"/>
  <c r="G27" i="1"/>
  <c r="F27" i="1"/>
  <c r="D27" i="1"/>
  <c r="E27" i="1" s="1"/>
  <c r="B27" i="1"/>
  <c r="C27" i="1" s="1"/>
  <c r="G17" i="1"/>
  <c r="F10" i="1"/>
  <c r="E10" i="1"/>
  <c r="D10" i="1"/>
  <c r="C10" i="1"/>
  <c r="G10" i="1" s="1"/>
  <c r="B10" i="1"/>
  <c r="F9" i="1"/>
  <c r="E9" i="1"/>
  <c r="D9" i="1"/>
  <c r="C9" i="1"/>
  <c r="B9" i="1"/>
  <c r="G9" i="1" s="1"/>
  <c r="F8" i="1"/>
  <c r="E8" i="1"/>
  <c r="D8" i="1"/>
  <c r="C8" i="1"/>
  <c r="G8" i="1" s="1"/>
  <c r="B8" i="1"/>
  <c r="F7" i="1"/>
  <c r="E7" i="1"/>
  <c r="D7" i="1"/>
  <c r="C7" i="1"/>
  <c r="B7" i="1"/>
  <c r="G7" i="1" s="1"/>
  <c r="F6" i="1"/>
  <c r="F11" i="1" s="1"/>
  <c r="E6" i="1"/>
  <c r="E11" i="1" s="1"/>
  <c r="E57" i="1" s="1"/>
  <c r="E59" i="1" s="1"/>
  <c r="E61" i="1" s="1"/>
  <c r="D6" i="1"/>
  <c r="D11" i="1" s="1"/>
  <c r="C6" i="1"/>
  <c r="G6" i="1" s="1"/>
  <c r="G11" i="1" s="1"/>
  <c r="B6" i="1"/>
  <c r="F229" i="1" l="1"/>
  <c r="U156" i="1"/>
  <c r="D88" i="1"/>
  <c r="G229" i="1"/>
  <c r="G231" i="1" s="1"/>
  <c r="B201" i="1"/>
  <c r="R139" i="1"/>
  <c r="Q155" i="1"/>
  <c r="G35" i="1"/>
  <c r="G33" i="1"/>
  <c r="G31" i="1"/>
  <c r="D57" i="1"/>
  <c r="D59" i="1" s="1"/>
  <c r="D61" i="1" s="1"/>
  <c r="G34" i="1"/>
  <c r="G32" i="1"/>
  <c r="G30" i="1"/>
  <c r="C29" i="1"/>
  <c r="F57" i="1"/>
  <c r="K35" i="1"/>
  <c r="K34" i="1"/>
  <c r="K33" i="1"/>
  <c r="I31" i="1"/>
  <c r="M34" i="1"/>
  <c r="J88" i="1"/>
  <c r="D198" i="1"/>
  <c r="D201" i="1"/>
  <c r="D233" i="1"/>
  <c r="F231" i="1"/>
  <c r="K29" i="1"/>
  <c r="I34" i="1"/>
  <c r="G128" i="1"/>
  <c r="T139" i="1"/>
  <c r="S155" i="1"/>
  <c r="E233" i="1"/>
  <c r="E30" i="1"/>
  <c r="I32" i="1"/>
  <c r="B229" i="1"/>
  <c r="Q156" i="1"/>
  <c r="R144" i="1"/>
  <c r="F198" i="1"/>
  <c r="F201" i="1"/>
  <c r="F233" i="1"/>
  <c r="K32" i="1"/>
  <c r="S82" i="1"/>
  <c r="S85" i="1"/>
  <c r="I30" i="1"/>
  <c r="T144" i="1"/>
  <c r="D229" i="1"/>
  <c r="S156" i="1"/>
  <c r="D231" i="1"/>
  <c r="L249" i="1"/>
  <c r="K30" i="1"/>
  <c r="I35" i="1"/>
  <c r="E231" i="1"/>
  <c r="C34" i="1"/>
  <c r="R67" i="1"/>
  <c r="S67" i="1" s="1"/>
  <c r="D81" i="1"/>
  <c r="B111" i="1"/>
  <c r="G111" i="1" s="1"/>
  <c r="R156" i="1"/>
  <c r="B211" i="1"/>
  <c r="G211" i="1" s="1"/>
  <c r="B219" i="1"/>
  <c r="G219" i="1" s="1"/>
  <c r="C229" i="1"/>
  <c r="C233" i="1" s="1"/>
  <c r="C231" i="1"/>
  <c r="R80" i="1"/>
  <c r="S80" i="1" s="1"/>
  <c r="R68" i="1"/>
  <c r="S68" i="1" s="1"/>
  <c r="O70" i="1"/>
  <c r="P70" i="1" s="1"/>
  <c r="F58" i="1" s="1"/>
  <c r="D82" i="1"/>
  <c r="R84" i="1"/>
  <c r="S84" i="1" s="1"/>
  <c r="I88" i="1"/>
  <c r="L247" i="1"/>
  <c r="B11" i="1"/>
  <c r="B57" i="1" s="1"/>
  <c r="C11" i="1"/>
  <c r="E29" i="1" s="1"/>
  <c r="L27" i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5" i="1"/>
  <c r="M35" i="1" s="1"/>
  <c r="R69" i="1"/>
  <c r="S69" i="1" s="1"/>
  <c r="T156" i="1"/>
  <c r="E229" i="1"/>
  <c r="G41" i="1"/>
  <c r="G66" i="1"/>
  <c r="Q70" i="1"/>
  <c r="P76" i="1"/>
  <c r="R86" i="1"/>
  <c r="S86" i="1" s="1"/>
  <c r="C195" i="1"/>
  <c r="C201" i="1" s="1"/>
  <c r="R87" i="1"/>
  <c r="S87" i="1" s="1"/>
  <c r="R77" i="1"/>
  <c r="R88" i="1" s="1"/>
  <c r="B112" i="1"/>
  <c r="G126" i="1"/>
  <c r="R155" i="1"/>
  <c r="G60" i="1"/>
  <c r="J66" i="1"/>
  <c r="F70" i="1"/>
  <c r="G184" i="1"/>
  <c r="G189" i="1" s="1"/>
  <c r="M67" i="1"/>
  <c r="R79" i="1"/>
  <c r="S79" i="1" s="1"/>
  <c r="T155" i="1"/>
  <c r="Q88" i="1"/>
  <c r="G198" i="1" l="1"/>
  <c r="G195" i="1"/>
  <c r="G201" i="1" s="1"/>
  <c r="C57" i="1"/>
  <c r="E35" i="1"/>
  <c r="E34" i="1"/>
  <c r="E33" i="1"/>
  <c r="E32" i="1"/>
  <c r="C32" i="1"/>
  <c r="C30" i="1"/>
  <c r="G70" i="1"/>
  <c r="C58" i="1" s="1"/>
  <c r="G58" i="1" s="1"/>
  <c r="R70" i="1"/>
  <c r="S70" i="1" s="1"/>
  <c r="G57" i="1"/>
  <c r="B59" i="1"/>
  <c r="E31" i="1"/>
  <c r="M27" i="1"/>
  <c r="C33" i="1"/>
  <c r="B233" i="1"/>
  <c r="B231" i="1"/>
  <c r="S88" i="1"/>
  <c r="S77" i="1"/>
  <c r="F59" i="1"/>
  <c r="F61" i="1" s="1"/>
  <c r="C35" i="1"/>
  <c r="C31" i="1"/>
  <c r="C59" i="1" l="1"/>
  <c r="C61" i="1" s="1"/>
  <c r="B61" i="1"/>
  <c r="G59" i="1" l="1"/>
  <c r="G61" i="1" s="1"/>
</calcChain>
</file>

<file path=xl/sharedStrings.xml><?xml version="1.0" encoding="utf-8"?>
<sst xmlns="http://schemas.openxmlformats.org/spreadsheetml/2006/main" count="389" uniqueCount="189">
  <si>
    <t>Data Summary from the SEIP June 23 Register</t>
  </si>
  <si>
    <t>2022-2023</t>
  </si>
  <si>
    <t>Register closed 16th May</t>
  </si>
  <si>
    <t>Total Number of Students in each SEIP</t>
  </si>
  <si>
    <t>HBEP</t>
  </si>
  <si>
    <t>LNCIP</t>
  </si>
  <si>
    <t>MSCIP</t>
  </si>
  <si>
    <t>SL</t>
  </si>
  <si>
    <t>NW</t>
  </si>
  <si>
    <t>Total</t>
  </si>
  <si>
    <t>Year 11</t>
  </si>
  <si>
    <t>Year 10</t>
  </si>
  <si>
    <t>Year 9</t>
  </si>
  <si>
    <t>Year 8</t>
  </si>
  <si>
    <t>Year 7</t>
  </si>
  <si>
    <t>Total active cases</t>
  </si>
  <si>
    <r>
      <t>This counts</t>
    </r>
    <r>
      <rPr>
        <b/>
        <u/>
        <sz val="8"/>
        <color theme="1"/>
        <rFont val="Arial"/>
        <family val="2"/>
      </rPr>
      <t xml:space="preserve"> open cases </t>
    </r>
    <r>
      <rPr>
        <sz val="8"/>
        <color theme="1"/>
        <rFont val="Arial"/>
        <family val="2"/>
      </rPr>
      <t>only</t>
    </r>
  </si>
  <si>
    <t>Total July 2015</t>
  </si>
  <si>
    <t>Total July 2016</t>
  </si>
  <si>
    <t>Total July 2017</t>
  </si>
  <si>
    <t>Total July 2018</t>
  </si>
  <si>
    <t>Total Dec 2018</t>
  </si>
  <si>
    <t>Total June 2019</t>
  </si>
  <si>
    <t>Total June 2020</t>
  </si>
  <si>
    <t>Total July 2021</t>
  </si>
  <si>
    <t>Total Dec 2021</t>
  </si>
  <si>
    <t>Total Dec 2022</t>
  </si>
  <si>
    <t>Total March 23</t>
  </si>
  <si>
    <t>23.06.23</t>
  </si>
  <si>
    <t>Categories of students on Register</t>
  </si>
  <si>
    <t xml:space="preserve"> </t>
  </si>
  <si>
    <t>HBEP%</t>
  </si>
  <si>
    <t>LNCIP%</t>
  </si>
  <si>
    <t>SL
%</t>
  </si>
  <si>
    <t>NW
%</t>
  </si>
  <si>
    <t>Total
 %</t>
  </si>
  <si>
    <t>Male</t>
  </si>
  <si>
    <t>Female</t>
  </si>
  <si>
    <t>unidentified (usually IF cases)</t>
  </si>
  <si>
    <t>White**</t>
  </si>
  <si>
    <t>** shows % of those with information</t>
  </si>
  <si>
    <t>No information given about ethnicity</t>
  </si>
  <si>
    <t>**shows % of total referrals without information</t>
  </si>
  <si>
    <t>FSM</t>
  </si>
  <si>
    <t>Pupil Premium</t>
  </si>
  <si>
    <t xml:space="preserve">EHCP </t>
  </si>
  <si>
    <t>LAC</t>
  </si>
  <si>
    <t>EHCP status of students on Register</t>
  </si>
  <si>
    <t>Formal Assessment underway</t>
  </si>
  <si>
    <t>Top Up currently paid</t>
  </si>
  <si>
    <t>EHCP no additional funding</t>
  </si>
  <si>
    <t>EHCP additional funding</t>
  </si>
  <si>
    <t>EHCP 25.5k package</t>
  </si>
  <si>
    <t>Total Does not include formal assessment</t>
  </si>
  <si>
    <t>Fair Access Referrals to SEIPS</t>
  </si>
  <si>
    <t>Totals</t>
  </si>
  <si>
    <t>This row shows no of students on the register currently who entered school via Fair Access</t>
  </si>
  <si>
    <t>Current Year</t>
  </si>
  <si>
    <r>
      <t xml:space="preserve">This row shows no of students who entered school </t>
    </r>
    <r>
      <rPr>
        <b/>
        <u/>
        <sz val="8"/>
        <color theme="1"/>
        <rFont val="Arial"/>
        <family val="2"/>
      </rPr>
      <t>this school year</t>
    </r>
    <r>
      <rPr>
        <sz val="8"/>
        <color theme="1"/>
        <rFont val="Arial"/>
        <family val="2"/>
      </rPr>
      <t xml:space="preserve"> via Fair Access</t>
    </r>
  </si>
  <si>
    <t>FA also Tier 3</t>
  </si>
  <si>
    <t>FA also Tier 4</t>
  </si>
  <si>
    <t>Initial Referrals</t>
  </si>
  <si>
    <t>These three tables need looking at.</t>
  </si>
  <si>
    <t>All Referrals on Reg</t>
  </si>
  <si>
    <t>New Referrals this year</t>
  </si>
  <si>
    <t>Therefore previous referrals</t>
  </si>
  <si>
    <t>Previous Referrals ending in T4 before 21-22</t>
  </si>
  <si>
    <t>%of Referrals ending as T4</t>
  </si>
  <si>
    <t>Referral Categories since Sept 1st 2021</t>
  </si>
  <si>
    <t>aut21</t>
  </si>
  <si>
    <t>spring 22</t>
  </si>
  <si>
    <t>total</t>
  </si>
  <si>
    <t>aut 21</t>
  </si>
  <si>
    <t>NCLIP</t>
  </si>
  <si>
    <t>SLIP</t>
  </si>
  <si>
    <t>NWLLIP</t>
  </si>
  <si>
    <t>Attendance</t>
  </si>
  <si>
    <t>SEMH</t>
  </si>
  <si>
    <t>One off</t>
  </si>
  <si>
    <t>No category</t>
  </si>
  <si>
    <t>Total new referrals to date in 21-22</t>
  </si>
  <si>
    <t>09.03.22</t>
  </si>
  <si>
    <t>Outcomes of most recent referral</t>
  </si>
  <si>
    <t>County Total</t>
  </si>
  <si>
    <t>spr 22</t>
  </si>
  <si>
    <t>School to get on with it</t>
  </si>
  <si>
    <t>A&amp;G offered</t>
  </si>
  <si>
    <t>Partnerhsip "inschool support"</t>
  </si>
  <si>
    <t>Top Up from SENA or P'ship</t>
  </si>
  <si>
    <t>other action</t>
  </si>
  <si>
    <t>Short term Partnership placement</t>
  </si>
  <si>
    <t>Managed Move</t>
  </si>
  <si>
    <t>formal assessment begn</t>
  </si>
  <si>
    <t>pt programme management</t>
  </si>
  <si>
    <t>full time programme management</t>
  </si>
  <si>
    <t>Specialist placement</t>
  </si>
  <si>
    <t>other placement</t>
  </si>
  <si>
    <t>Managed Moves</t>
  </si>
  <si>
    <t>If a student who has  a MM remains on the Register as an open case s/he will be counted in the overall total. Success = student accepted on roll of the new school. Failure = MM ended and student retruns to original school.</t>
  </si>
  <si>
    <t>Success</t>
  </si>
  <si>
    <t>Failure</t>
  </si>
  <si>
    <t>Current year</t>
  </si>
  <si>
    <t>These rows record MMs in this school year only.</t>
  </si>
  <si>
    <t>CY Success</t>
  </si>
  <si>
    <t>CY Failure</t>
  </si>
  <si>
    <t>Total Dec 2014</t>
  </si>
  <si>
    <t>The method of recoding MMs has changed so comparative data is a guide only</t>
  </si>
  <si>
    <t>Success Dec 2014</t>
  </si>
  <si>
    <t>These rows show the data recorded in previous years</t>
  </si>
  <si>
    <t>Total Dec 2015</t>
  </si>
  <si>
    <t>Success Dec  2015</t>
  </si>
  <si>
    <t>Total Dec 2016</t>
  </si>
  <si>
    <t>Success 2016</t>
  </si>
  <si>
    <t>Success 2018</t>
  </si>
  <si>
    <t>Success June 2019</t>
  </si>
  <si>
    <t>Success June 2020</t>
  </si>
  <si>
    <t>Total December 2020</t>
  </si>
  <si>
    <t>Success December 20</t>
  </si>
  <si>
    <t>27.06.23</t>
  </si>
  <si>
    <t>Total June 21 (whole year)</t>
  </si>
  <si>
    <t>Success June 21</t>
  </si>
  <si>
    <t>Toatl June 22</t>
  </si>
  <si>
    <t>Success June 11</t>
  </si>
  <si>
    <t>KS3 Programme Managed Students</t>
  </si>
  <si>
    <t>How many are full time with P'ship</t>
  </si>
  <si>
    <t>How many are CMN</t>
  </si>
  <si>
    <t>fte of hours in school for pt students</t>
  </si>
  <si>
    <t>manually calculate</t>
  </si>
  <si>
    <t>Adjusted total for comparison</t>
  </si>
  <si>
    <t>&lt;24hrs</t>
  </si>
  <si>
    <t>With EHCP/Formal assessment/Top Up</t>
  </si>
  <si>
    <t>Fully funded by SENA</t>
  </si>
  <si>
    <t>Percentage of total school pop</t>
  </si>
  <si>
    <t>KS3</t>
  </si>
  <si>
    <t>Total June 2022</t>
  </si>
  <si>
    <t>Total Dec 2019</t>
  </si>
  <si>
    <t>Total Feb 2023</t>
  </si>
  <si>
    <t>Total Dec 2020</t>
  </si>
  <si>
    <t>Total June 2023</t>
  </si>
  <si>
    <t>Total Dec 22</t>
  </si>
  <si>
    <t>KS4</t>
  </si>
  <si>
    <t>KS4 current Year 10 expected to remain in SEIP in Year 11</t>
  </si>
  <si>
    <t>Total July 2019</t>
  </si>
  <si>
    <t>02.12.22</t>
  </si>
  <si>
    <t>Total June 21</t>
  </si>
  <si>
    <t>KS4 Programme Managed Students</t>
  </si>
  <si>
    <t>How many are full time with P'ship?</t>
  </si>
  <si>
    <t>Manually calculated</t>
  </si>
  <si>
    <t>Current Yr 10</t>
  </si>
  <si>
    <t>IF Cases</t>
  </si>
  <si>
    <t>Percentage of KS3 &amp; KS4</t>
  </si>
  <si>
    <t>Total June 2018</t>
  </si>
  <si>
    <t>Total June 2021</t>
  </si>
  <si>
    <t>Programme Managed by Year Group</t>
  </si>
  <si>
    <t>KS3 and 4 Programme Managed by Schools</t>
  </si>
  <si>
    <t>Total KS4</t>
  </si>
  <si>
    <t>Total KS3</t>
  </si>
  <si>
    <t>Total both KS</t>
  </si>
  <si>
    <t>Total July 2020</t>
  </si>
  <si>
    <t>City Address Students</t>
  </si>
  <si>
    <t>on the register</t>
  </si>
  <si>
    <t>PM at KS3</t>
  </si>
  <si>
    <t>PM at KS4</t>
  </si>
  <si>
    <t>TOTAL</t>
  </si>
  <si>
    <t>Students from other LAs*</t>
  </si>
  <si>
    <t>PM Students receiving additional funding from SENA</t>
  </si>
  <si>
    <t>PM KS3 receiving Top Up</t>
  </si>
  <si>
    <t>PM KS4 Receiving Top Up</t>
  </si>
  <si>
    <t>PM EHCP £25.5k+</t>
  </si>
  <si>
    <t>Programme Managed Students split between in house and AP</t>
  </si>
  <si>
    <t>No of PM students</t>
  </si>
  <si>
    <t>Total hours/week purchased</t>
  </si>
  <si>
    <t>Average hours/week*</t>
  </si>
  <si>
    <t>Total hours by directly employed staff</t>
  </si>
  <si>
    <t>Av hours/per week by d.e.s</t>
  </si>
  <si>
    <t>Average hours/week Dec 18</t>
  </si>
  <si>
    <t>Average hours/week March 19</t>
  </si>
  <si>
    <t>Average hours/week June 19</t>
  </si>
  <si>
    <t>Average Hours/week Nov 19</t>
  </si>
  <si>
    <t>Average Hours/week March 20</t>
  </si>
  <si>
    <t xml:space="preserve">Average Hours/week Dec 20 </t>
  </si>
  <si>
    <t>Average Hours/week June 2021</t>
  </si>
  <si>
    <t>Average Hours week March 22</t>
  </si>
  <si>
    <t>Average Hours week June 22</t>
  </si>
  <si>
    <t>LAC who are Programme Managed</t>
  </si>
  <si>
    <t>of which out of county</t>
  </si>
  <si>
    <t>On register</t>
  </si>
  <si>
    <t>KS3 PM</t>
  </si>
  <si>
    <t>KS4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</si>
</sst>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Black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u/>
      <sz val="8"/>
      <color theme="1"/>
      <name val="Arial"/>
      <family val="2"/>
    </font>
    <font>
      <b/>
      <i/>
      <sz val="10"/>
      <color rgb="FF00B05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8"/>
      <color rgb="FF00B050"/>
      <name val="Arial"/>
      <family val="2"/>
    </font>
    <font>
      <b/>
      <sz val="8"/>
      <color theme="1"/>
      <name val="Arial"/>
      <family val="2"/>
    </font>
    <font>
      <b/>
      <sz val="8"/>
      <color rgb="FF00B050"/>
      <name val="Arial"/>
      <family val="2"/>
    </font>
    <font>
      <b/>
      <i/>
      <sz val="10"/>
      <color rgb="FF7030A0"/>
      <name val="Arial"/>
      <family val="2"/>
    </font>
    <font>
      <sz val="10"/>
      <name val="Calibri"/>
      <family val="2"/>
      <scheme val="minor"/>
    </font>
    <font>
      <b/>
      <i/>
      <sz val="10"/>
      <color rgb="FF00B0F0"/>
      <name val="Arial"/>
      <family val="2"/>
    </font>
    <font>
      <sz val="8"/>
      <name val="Arial"/>
      <family val="2"/>
    </font>
    <font>
      <sz val="10"/>
      <color rgb="FF00B050"/>
      <name val="Calibri"/>
      <family val="2"/>
      <scheme val="minor"/>
    </font>
    <font>
      <i/>
      <sz val="11"/>
      <color theme="1"/>
      <name val="Arial Black"/>
      <family val="2"/>
    </font>
    <font>
      <sz val="8"/>
      <color rgb="FF92D050"/>
      <name val="Arial"/>
      <family val="2"/>
    </font>
    <font>
      <b/>
      <i/>
      <sz val="10"/>
      <color theme="0"/>
      <name val="Arial"/>
      <family val="2"/>
    </font>
    <font>
      <i/>
      <sz val="8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9"/>
      <color rgb="FF000000"/>
      <name val="Arial"/>
      <family val="2"/>
    </font>
    <font>
      <sz val="10"/>
      <color rgb="FF000000"/>
      <name val="Arial"/>
      <family val="2"/>
    </font>
    <font>
      <sz val="8"/>
      <color rgb="FF00B050"/>
      <name val="Calibri"/>
      <family val="2"/>
      <scheme val="minor"/>
    </font>
    <font>
      <b/>
      <i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indexed="64"/>
      </left>
      <right style="hair">
        <color rgb="FF0070C0"/>
      </right>
      <top/>
      <bottom/>
      <diagonal/>
    </border>
    <border>
      <left style="hair">
        <color rgb="FF0070C0"/>
      </left>
      <right style="hair">
        <color rgb="FF0070C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dashed">
        <color theme="6" tint="0.59996337778862885"/>
      </left>
      <right style="dashed">
        <color theme="6" tint="0.59996337778862885"/>
      </right>
      <top/>
      <bottom/>
      <diagonal/>
    </border>
  </borders>
  <cellStyleXfs count="2">
    <xf numFmtId="0" fontId="0" fillId="0" borderId="0"/>
    <xf numFmtId="0" fontId="1" fillId="0" borderId="0"/>
  </cellStyleXfs>
  <cellXfs count="3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6" fillId="3" borderId="0" xfId="0" applyFont="1" applyFill="1"/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left" vertical="top"/>
    </xf>
    <xf numFmtId="0" fontId="3" fillId="4" borderId="4" xfId="0" applyFont="1" applyFill="1" applyBorder="1"/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8" fillId="4" borderId="4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0" fillId="5" borderId="4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left" vertical="top" wrapText="1"/>
    </xf>
    <xf numFmtId="0" fontId="10" fillId="5" borderId="4" xfId="0" applyFont="1" applyFill="1" applyBorder="1"/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6" fillId="3" borderId="0" xfId="0" applyFont="1" applyFill="1" applyAlignment="1">
      <alignment horizontal="left" vertical="top" wrapText="1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0" fillId="3" borderId="0" xfId="0" applyFont="1" applyFill="1"/>
    <xf numFmtId="0" fontId="12" fillId="0" borderId="0" xfId="0" applyFont="1"/>
    <xf numFmtId="0" fontId="10" fillId="6" borderId="4" xfId="0" applyFont="1" applyFill="1" applyBorder="1"/>
    <xf numFmtId="0" fontId="10" fillId="6" borderId="5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3" fillId="3" borderId="0" xfId="0" applyFont="1" applyFill="1"/>
    <xf numFmtId="0" fontId="10" fillId="5" borderId="7" xfId="0" applyFont="1" applyFill="1" applyBorder="1"/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0" xfId="0" applyFont="1" applyFill="1" applyBorder="1"/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3" fillId="7" borderId="13" xfId="0" applyFont="1" applyFill="1" applyBorder="1"/>
    <xf numFmtId="0" fontId="4" fillId="7" borderId="14" xfId="0" applyFont="1" applyFill="1" applyBorder="1" applyAlignment="1">
      <alignment horizontal="center" vertical="top"/>
    </xf>
    <xf numFmtId="0" fontId="13" fillId="7" borderId="14" xfId="0" applyFont="1" applyFill="1" applyBorder="1" applyAlignment="1">
      <alignment horizontal="center" vertical="top" wrapText="1"/>
    </xf>
    <xf numFmtId="0" fontId="13" fillId="7" borderId="14" xfId="0" applyFont="1" applyFill="1" applyBorder="1" applyAlignment="1">
      <alignment horizontal="center" vertical="top"/>
    </xf>
    <xf numFmtId="0" fontId="13" fillId="7" borderId="15" xfId="0" applyFont="1" applyFill="1" applyBorder="1" applyAlignment="1">
      <alignment horizontal="center" vertical="top"/>
    </xf>
    <xf numFmtId="0" fontId="6" fillId="0" borderId="0" xfId="0" applyFont="1"/>
    <xf numFmtId="0" fontId="3" fillId="4" borderId="16" xfId="0" applyFont="1" applyFill="1" applyBorder="1"/>
    <xf numFmtId="1" fontId="17" fillId="4" borderId="5" xfId="0" applyNumberFormat="1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1" fontId="17" fillId="4" borderId="17" xfId="0" applyNumberFormat="1" applyFont="1" applyFill="1" applyBorder="1" applyAlignment="1">
      <alignment horizontal="center"/>
    </xf>
    <xf numFmtId="0" fontId="19" fillId="0" borderId="0" xfId="0" applyFont="1"/>
    <xf numFmtId="0" fontId="3" fillId="4" borderId="18" xfId="0" applyFont="1" applyFill="1" applyBorder="1"/>
    <xf numFmtId="0" fontId="3" fillId="4" borderId="19" xfId="0" applyFont="1" applyFill="1" applyBorder="1" applyAlignment="1">
      <alignment horizontal="center"/>
    </xf>
    <xf numFmtId="1" fontId="17" fillId="4" borderId="19" xfId="0" applyNumberFormat="1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/>
    </xf>
    <xf numFmtId="1" fontId="17" fillId="4" borderId="20" xfId="0" applyNumberFormat="1" applyFont="1" applyFill="1" applyBorder="1" applyAlignment="1">
      <alignment horizontal="center"/>
    </xf>
    <xf numFmtId="0" fontId="20" fillId="0" borderId="0" xfId="0" applyFont="1"/>
    <xf numFmtId="0" fontId="3" fillId="8" borderId="0" xfId="0" applyFont="1" applyFill="1"/>
    <xf numFmtId="0" fontId="3" fillId="8" borderId="0" xfId="0" applyFont="1" applyFill="1" applyAlignment="1">
      <alignment horizontal="center"/>
    </xf>
    <xf numFmtId="0" fontId="21" fillId="8" borderId="0" xfId="0" applyFont="1" applyFill="1" applyAlignment="1">
      <alignment horizontal="center"/>
    </xf>
    <xf numFmtId="0" fontId="19" fillId="3" borderId="0" xfId="0" applyFont="1" applyFill="1"/>
    <xf numFmtId="0" fontId="21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21" xfId="0" applyFont="1" applyFill="1" applyBorder="1"/>
    <xf numFmtId="0" fontId="4" fillId="7" borderId="2" xfId="0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center" vertical="top"/>
    </xf>
    <xf numFmtId="164" fontId="22" fillId="0" borderId="22" xfId="1" applyNumberFormat="1" applyFont="1" applyBorder="1" applyAlignment="1" applyProtection="1">
      <alignment horizontal="left" vertical="top" wrapText="1"/>
      <protection locked="0"/>
    </xf>
    <xf numFmtId="0" fontId="23" fillId="4" borderId="6" xfId="0" applyFont="1" applyFill="1" applyBorder="1" applyAlignment="1">
      <alignment horizontal="center"/>
    </xf>
    <xf numFmtId="164" fontId="22" fillId="0" borderId="23" xfId="1" applyNumberFormat="1" applyFont="1" applyBorder="1" applyAlignment="1" applyProtection="1">
      <alignment horizontal="left" vertical="top" wrapText="1"/>
      <protection locked="0"/>
    </xf>
    <xf numFmtId="164" fontId="22" fillId="0" borderId="24" xfId="1" applyNumberFormat="1" applyFont="1" applyBorder="1" applyAlignment="1" applyProtection="1">
      <alignment horizontal="left" vertical="top" wrapText="1"/>
      <protection locked="0"/>
    </xf>
    <xf numFmtId="164" fontId="22" fillId="0" borderId="25" xfId="1" applyNumberFormat="1" applyFont="1" applyBorder="1" applyAlignment="1" applyProtection="1">
      <alignment horizontal="left" vertical="top" wrapText="1"/>
      <protection locked="0"/>
    </xf>
    <xf numFmtId="164" fontId="22" fillId="0" borderId="26" xfId="1" applyNumberFormat="1" applyFont="1" applyBorder="1" applyAlignment="1" applyProtection="1">
      <alignment horizontal="left" vertical="top" wrapText="1"/>
      <protection locked="0"/>
    </xf>
    <xf numFmtId="0" fontId="3" fillId="8" borderId="27" xfId="0" applyFont="1" applyFill="1" applyBorder="1" applyAlignment="1">
      <alignment horizontal="center"/>
    </xf>
    <xf numFmtId="0" fontId="23" fillId="8" borderId="28" xfId="0" applyFont="1" applyFill="1" applyBorder="1" applyAlignment="1">
      <alignment horizontal="center"/>
    </xf>
    <xf numFmtId="0" fontId="12" fillId="3" borderId="0" xfId="0" applyFont="1" applyFill="1" applyAlignment="1">
      <alignment horizontal="left"/>
    </xf>
    <xf numFmtId="164" fontId="22" fillId="0" borderId="0" xfId="1" applyNumberFormat="1" applyFont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3" fillId="7" borderId="1" xfId="0" applyFont="1" applyFill="1" applyBorder="1" applyAlignment="1">
      <alignment horizontal="left" vertical="top"/>
    </xf>
    <xf numFmtId="0" fontId="6" fillId="3" borderId="0" xfId="0" applyFont="1" applyFill="1" applyAlignment="1">
      <alignment horizontal="center" vertical="top"/>
    </xf>
    <xf numFmtId="0" fontId="3" fillId="3" borderId="0" xfId="0" applyFont="1" applyFill="1" applyAlignment="1">
      <alignment vertical="top" wrapText="1"/>
    </xf>
    <xf numFmtId="0" fontId="18" fillId="4" borderId="6" xfId="0" applyFont="1" applyFill="1" applyBorder="1" applyAlignment="1">
      <alignment horizontal="center"/>
    </xf>
    <xf numFmtId="0" fontId="6" fillId="3" borderId="0" xfId="0" applyFont="1" applyFill="1" applyAlignment="1">
      <alignment vertical="top"/>
    </xf>
    <xf numFmtId="0" fontId="8" fillId="5" borderId="4" xfId="0" applyFont="1" applyFill="1" applyBorder="1"/>
    <xf numFmtId="0" fontId="8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6" fillId="3" borderId="0" xfId="0" applyFont="1" applyFill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3" fillId="4" borderId="10" xfId="0" applyFont="1" applyFill="1" applyBorder="1"/>
    <xf numFmtId="0" fontId="3" fillId="4" borderId="11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26" fillId="0" borderId="0" xfId="0" applyFont="1" applyAlignment="1">
      <alignment horizontal="center"/>
    </xf>
    <xf numFmtId="0" fontId="26" fillId="0" borderId="0" xfId="0" applyFont="1"/>
    <xf numFmtId="0" fontId="4" fillId="9" borderId="21" xfId="0" applyFont="1" applyFill="1" applyBorder="1"/>
    <xf numFmtId="0" fontId="4" fillId="9" borderId="2" xfId="0" applyFont="1" applyFill="1" applyBorder="1" applyAlignment="1">
      <alignment horizontal="center" vertical="top"/>
    </xf>
    <xf numFmtId="0" fontId="4" fillId="9" borderId="3" xfId="0" applyFont="1" applyFill="1" applyBorder="1" applyAlignment="1">
      <alignment horizontal="center" vertical="top"/>
    </xf>
    <xf numFmtId="0" fontId="23" fillId="4" borderId="29" xfId="0" applyFont="1" applyFill="1" applyBorder="1"/>
    <xf numFmtId="0" fontId="16" fillId="4" borderId="0" xfId="0" applyFont="1" applyFill="1" applyAlignment="1">
      <alignment horizontal="center"/>
    </xf>
    <xf numFmtId="0" fontId="16" fillId="4" borderId="30" xfId="0" applyFont="1" applyFill="1" applyBorder="1" applyAlignment="1">
      <alignment horizontal="center"/>
    </xf>
    <xf numFmtId="0" fontId="23" fillId="4" borderId="26" xfId="0" applyFont="1" applyFill="1" applyBorder="1"/>
    <xf numFmtId="165" fontId="16" fillId="4" borderId="27" xfId="0" applyNumberFormat="1" applyFont="1" applyFill="1" applyBorder="1" applyAlignment="1">
      <alignment horizontal="center"/>
    </xf>
    <xf numFmtId="165" fontId="16" fillId="4" borderId="28" xfId="0" applyNumberFormat="1" applyFont="1" applyFill="1" applyBorder="1" applyAlignment="1">
      <alignment horizontal="center"/>
    </xf>
    <xf numFmtId="14" fontId="27" fillId="0" borderId="0" xfId="0" applyNumberFormat="1" applyFont="1" applyAlignment="1">
      <alignment horizontal="left"/>
    </xf>
    <xf numFmtId="0" fontId="23" fillId="0" borderId="0" xfId="0" applyFont="1"/>
    <xf numFmtId="165" fontId="16" fillId="0" borderId="0" xfId="0" applyNumberFormat="1" applyFont="1" applyAlignment="1">
      <alignment horizontal="center"/>
    </xf>
    <xf numFmtId="0" fontId="23" fillId="9" borderId="31" xfId="0" applyFont="1" applyFill="1" applyBorder="1"/>
    <xf numFmtId="0" fontId="3" fillId="9" borderId="32" xfId="0" applyFont="1" applyFill="1" applyBorder="1" applyAlignment="1">
      <alignment horizontal="center"/>
    </xf>
    <xf numFmtId="0" fontId="3" fillId="9" borderId="33" xfId="0" applyFont="1" applyFill="1" applyBorder="1" applyAlignment="1">
      <alignment horizontal="left"/>
    </xf>
    <xf numFmtId="0" fontId="23" fillId="9" borderId="34" xfId="0" applyFont="1" applyFill="1" applyBorder="1"/>
    <xf numFmtId="0" fontId="5" fillId="9" borderId="35" xfId="0" applyFont="1" applyFill="1" applyBorder="1" applyAlignment="1">
      <alignment horizontal="center"/>
    </xf>
    <xf numFmtId="0" fontId="5" fillId="9" borderId="36" xfId="0" applyFont="1" applyFill="1" applyBorder="1" applyAlignment="1">
      <alignment horizontal="center"/>
    </xf>
    <xf numFmtId="0" fontId="23" fillId="4" borderId="31" xfId="0" applyFont="1" applyFill="1" applyBorder="1"/>
    <xf numFmtId="0" fontId="0" fillId="4" borderId="32" xfId="0" applyFill="1" applyBorder="1" applyAlignment="1">
      <alignment horizontal="center"/>
    </xf>
    <xf numFmtId="0" fontId="0" fillId="10" borderId="32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23" fillId="4" borderId="34" xfId="0" applyFont="1" applyFill="1" applyBorder="1"/>
    <xf numFmtId="0" fontId="0" fillId="4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37" xfId="0" applyFill="1" applyBorder="1" applyAlignment="1">
      <alignment horizontal="center"/>
    </xf>
    <xf numFmtId="0" fontId="23" fillId="4" borderId="38" xfId="0" applyFont="1" applyFill="1" applyBorder="1"/>
    <xf numFmtId="0" fontId="0" fillId="4" borderId="35" xfId="0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12" fillId="3" borderId="0" xfId="0" applyFont="1" applyFill="1" applyAlignment="1">
      <alignment horizontal="left" vertical="top"/>
    </xf>
    <xf numFmtId="0" fontId="23" fillId="0" borderId="21" xfId="0" applyFont="1" applyBorder="1"/>
    <xf numFmtId="0" fontId="4" fillId="9" borderId="39" xfId="0" applyFont="1" applyFill="1" applyBorder="1" applyAlignment="1">
      <alignment vertical="top"/>
    </xf>
    <xf numFmtId="0" fontId="4" fillId="9" borderId="40" xfId="0" applyFont="1" applyFill="1" applyBorder="1" applyAlignment="1">
      <alignment vertical="top"/>
    </xf>
    <xf numFmtId="0" fontId="0" fillId="0" borderId="0" xfId="0" applyProtection="1">
      <protection locked="0"/>
    </xf>
    <xf numFmtId="0" fontId="23" fillId="0" borderId="26" xfId="0" applyFont="1" applyBorder="1"/>
    <xf numFmtId="0" fontId="4" fillId="9" borderId="27" xfId="0" applyFont="1" applyFill="1" applyBorder="1" applyAlignment="1">
      <alignment horizontal="center" vertical="top"/>
    </xf>
    <xf numFmtId="0" fontId="5" fillId="9" borderId="28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3" fillId="10" borderId="30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27" xfId="0" applyFont="1" applyFill="1" applyBorder="1" applyAlignment="1">
      <alignment horizontal="center"/>
    </xf>
    <xf numFmtId="0" fontId="3" fillId="10" borderId="27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10" borderId="28" xfId="0" applyFont="1" applyFill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3" borderId="0" xfId="0" applyFont="1" applyFill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left" wrapText="1"/>
    </xf>
    <xf numFmtId="0" fontId="3" fillId="5" borderId="4" xfId="0" applyFont="1" applyFill="1" applyBorder="1"/>
    <xf numFmtId="0" fontId="3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6" fillId="3" borderId="0" xfId="0" applyFont="1" applyFill="1" applyAlignment="1">
      <alignment horizontal="left" vertical="top"/>
    </xf>
    <xf numFmtId="0" fontId="3" fillId="5" borderId="7" xfId="0" applyFont="1" applyFill="1" applyBorder="1"/>
    <xf numFmtId="0" fontId="3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28" fillId="0" borderId="13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3" borderId="41" xfId="0" applyFont="1" applyFill="1" applyBorder="1" applyAlignment="1">
      <alignment horizontal="center" vertical="center" wrapText="1"/>
    </xf>
    <xf numFmtId="0" fontId="29" fillId="0" borderId="0" xfId="0" applyFont="1"/>
    <xf numFmtId="0" fontId="28" fillId="0" borderId="16" xfId="0" applyFont="1" applyBorder="1" applyAlignment="1">
      <alignment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28" fillId="0" borderId="16" xfId="0" applyFont="1" applyBorder="1"/>
    <xf numFmtId="0" fontId="28" fillId="0" borderId="42" xfId="0" applyFont="1" applyBorder="1"/>
    <xf numFmtId="0" fontId="28" fillId="0" borderId="8" xfId="0" applyFont="1" applyBorder="1" applyAlignment="1">
      <alignment horizontal="center" vertical="center" wrapText="1"/>
    </xf>
    <xf numFmtId="0" fontId="28" fillId="3" borderId="5" xfId="0" applyFont="1" applyFill="1" applyBorder="1"/>
    <xf numFmtId="0" fontId="28" fillId="3" borderId="5" xfId="0" applyFont="1" applyFill="1" applyBorder="1" applyAlignment="1">
      <alignment horizontal="center" vertical="center" wrapText="1"/>
    </xf>
    <xf numFmtId="0" fontId="28" fillId="3" borderId="43" xfId="0" applyFont="1" applyFill="1" applyBorder="1"/>
    <xf numFmtId="0" fontId="28" fillId="0" borderId="0" xfId="0" applyFont="1" applyAlignment="1">
      <alignment horizontal="center"/>
    </xf>
    <xf numFmtId="0" fontId="28" fillId="0" borderId="30" xfId="0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28" fillId="3" borderId="44" xfId="0" applyFont="1" applyFill="1" applyBorder="1"/>
    <xf numFmtId="0" fontId="13" fillId="3" borderId="43" xfId="0" applyFont="1" applyFill="1" applyBorder="1"/>
    <xf numFmtId="0" fontId="13" fillId="3" borderId="44" xfId="0" applyFont="1" applyFill="1" applyBorder="1"/>
    <xf numFmtId="0" fontId="28" fillId="3" borderId="11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8" fillId="3" borderId="0" xfId="0" applyFont="1" applyFill="1"/>
    <xf numFmtId="0" fontId="28" fillId="3" borderId="0" xfId="0" applyFont="1" applyFill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17" fontId="19" fillId="0" borderId="0" xfId="0" applyNumberFormat="1" applyFont="1"/>
    <xf numFmtId="0" fontId="31" fillId="3" borderId="0" xfId="0" applyFont="1" applyFill="1" applyAlignment="1">
      <alignment horizontal="left" vertical="center"/>
    </xf>
    <xf numFmtId="1" fontId="3" fillId="4" borderId="5" xfId="0" applyNumberFormat="1" applyFont="1" applyFill="1" applyBorder="1" applyAlignment="1">
      <alignment horizontal="center"/>
    </xf>
    <xf numFmtId="0" fontId="23" fillId="4" borderId="4" xfId="0" applyFont="1" applyFill="1" applyBorder="1"/>
    <xf numFmtId="0" fontId="23" fillId="4" borderId="5" xfId="0" applyFont="1" applyFill="1" applyBorder="1" applyAlignment="1">
      <alignment horizontal="center"/>
    </xf>
    <xf numFmtId="0" fontId="31" fillId="3" borderId="0" xfId="0" applyFont="1" applyFill="1" applyAlignment="1">
      <alignment horizontal="left" vertical="center" wrapText="1"/>
    </xf>
    <xf numFmtId="2" fontId="23" fillId="4" borderId="5" xfId="0" applyNumberFormat="1" applyFont="1" applyFill="1" applyBorder="1" applyAlignment="1">
      <alignment horizontal="center"/>
    </xf>
    <xf numFmtId="2" fontId="23" fillId="4" borderId="6" xfId="0" applyNumberFormat="1" applyFont="1" applyFill="1" applyBorder="1" applyAlignment="1">
      <alignment horizontal="center"/>
    </xf>
    <xf numFmtId="0" fontId="29" fillId="3" borderId="0" xfId="0" applyFont="1" applyFill="1"/>
    <xf numFmtId="0" fontId="6" fillId="3" borderId="0" xfId="0" applyFont="1" applyFill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left"/>
    </xf>
    <xf numFmtId="0" fontId="19" fillId="3" borderId="0" xfId="0" applyFont="1" applyFill="1" applyAlignment="1">
      <alignment horizontal="center"/>
    </xf>
    <xf numFmtId="0" fontId="28" fillId="0" borderId="4" xfId="0" applyFont="1" applyBorder="1" applyAlignment="1">
      <alignment vertical="center" wrapText="1"/>
    </xf>
    <xf numFmtId="0" fontId="28" fillId="0" borderId="6" xfId="0" applyFont="1" applyBorder="1" applyAlignment="1">
      <alignment horizontal="center" vertical="center" wrapText="1"/>
    </xf>
    <xf numFmtId="0" fontId="5" fillId="2" borderId="45" xfId="0" applyFont="1" applyFill="1" applyBorder="1"/>
    <xf numFmtId="0" fontId="5" fillId="2" borderId="46" xfId="0" applyFont="1" applyFill="1" applyBorder="1"/>
    <xf numFmtId="0" fontId="3" fillId="2" borderId="47" xfId="0" applyFont="1" applyFill="1" applyBorder="1"/>
    <xf numFmtId="0" fontId="3" fillId="0" borderId="48" xfId="0" applyFont="1" applyBorder="1" applyAlignment="1">
      <alignment horizontal="center"/>
    </xf>
    <xf numFmtId="1" fontId="28" fillId="0" borderId="4" xfId="0" applyNumberFormat="1" applyFont="1" applyBorder="1" applyAlignment="1">
      <alignment vertical="center" wrapText="1"/>
    </xf>
    <xf numFmtId="1" fontId="28" fillId="0" borderId="5" xfId="0" applyNumberFormat="1" applyFont="1" applyBorder="1" applyAlignment="1">
      <alignment horizontal="center" vertical="center" wrapText="1"/>
    </xf>
    <xf numFmtId="1" fontId="28" fillId="3" borderId="6" xfId="0" applyNumberFormat="1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/>
    </xf>
    <xf numFmtId="0" fontId="28" fillId="3" borderId="6" xfId="0" applyFont="1" applyFill="1" applyBorder="1" applyAlignment="1">
      <alignment horizontal="center"/>
    </xf>
    <xf numFmtId="0" fontId="8" fillId="2" borderId="47" xfId="0" applyFont="1" applyFill="1" applyBorder="1"/>
    <xf numFmtId="0" fontId="8" fillId="0" borderId="48" xfId="0" applyFont="1" applyBorder="1" applyAlignment="1">
      <alignment horizontal="center"/>
    </xf>
    <xf numFmtId="0" fontId="3" fillId="2" borderId="49" xfId="0" applyFont="1" applyFill="1" applyBorder="1"/>
    <xf numFmtId="0" fontId="3" fillId="0" borderId="50" xfId="0" applyFont="1" applyBorder="1" applyAlignment="1">
      <alignment horizontal="center"/>
    </xf>
    <xf numFmtId="0" fontId="18" fillId="2" borderId="45" xfId="0" applyFont="1" applyFill="1" applyBorder="1"/>
    <xf numFmtId="0" fontId="3" fillId="0" borderId="46" xfId="0" applyFont="1" applyBorder="1" applyAlignment="1">
      <alignment horizontal="center"/>
    </xf>
    <xf numFmtId="1" fontId="10" fillId="5" borderId="5" xfId="0" applyNumberFormat="1" applyFont="1" applyFill="1" applyBorder="1" applyAlignment="1">
      <alignment horizontal="center"/>
    </xf>
    <xf numFmtId="0" fontId="8" fillId="2" borderId="51" xfId="0" applyFont="1" applyFill="1" applyBorder="1"/>
    <xf numFmtId="0" fontId="8" fillId="0" borderId="52" xfId="0" applyFont="1" applyBorder="1" applyAlignment="1">
      <alignment horizontal="center"/>
    </xf>
    <xf numFmtId="0" fontId="31" fillId="3" borderId="0" xfId="0" applyFont="1" applyFill="1" applyAlignment="1">
      <alignment horizontal="center"/>
    </xf>
    <xf numFmtId="0" fontId="31" fillId="3" borderId="0" xfId="0" applyFont="1" applyFill="1"/>
    <xf numFmtId="0" fontId="18" fillId="0" borderId="53" xfId="0" applyFont="1" applyBorder="1"/>
    <xf numFmtId="0" fontId="19" fillId="0" borderId="54" xfId="0" applyFont="1" applyBorder="1"/>
    <xf numFmtId="0" fontId="10" fillId="5" borderId="4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33" fillId="0" borderId="0" xfId="0" applyFont="1"/>
    <xf numFmtId="17" fontId="10" fillId="5" borderId="10" xfId="0" applyNumberFormat="1" applyFont="1" applyFill="1" applyBorder="1"/>
    <xf numFmtId="1" fontId="10" fillId="5" borderId="11" xfId="0" applyNumberFormat="1" applyFont="1" applyFill="1" applyBorder="1" applyAlignment="1">
      <alignment horizontal="center"/>
    </xf>
    <xf numFmtId="0" fontId="10" fillId="5" borderId="7" xfId="0" applyFont="1" applyFill="1" applyBorder="1" applyAlignment="1">
      <alignment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left"/>
    </xf>
    <xf numFmtId="0" fontId="10" fillId="5" borderId="11" xfId="0" applyFont="1" applyFill="1" applyBorder="1"/>
    <xf numFmtId="1" fontId="23" fillId="4" borderId="5" xfId="0" applyNumberFormat="1" applyFont="1" applyFill="1" applyBorder="1" applyAlignment="1">
      <alignment horizontal="center"/>
    </xf>
    <xf numFmtId="0" fontId="23" fillId="4" borderId="7" xfId="0" applyFont="1" applyFill="1" applyBorder="1"/>
    <xf numFmtId="2" fontId="23" fillId="4" borderId="8" xfId="0" applyNumberFormat="1" applyFont="1" applyFill="1" applyBorder="1" applyAlignment="1">
      <alignment horizontal="center"/>
    </xf>
    <xf numFmtId="2" fontId="23" fillId="4" borderId="9" xfId="0" applyNumberFormat="1" applyFont="1" applyFill="1" applyBorder="1" applyAlignment="1">
      <alignment horizontal="center"/>
    </xf>
    <xf numFmtId="0" fontId="3" fillId="2" borderId="51" xfId="0" applyFont="1" applyFill="1" applyBorder="1"/>
    <xf numFmtId="0" fontId="3" fillId="0" borderId="52" xfId="0" applyFont="1" applyBorder="1" applyAlignment="1">
      <alignment horizontal="center"/>
    </xf>
    <xf numFmtId="0" fontId="28" fillId="0" borderId="1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" fontId="28" fillId="3" borderId="4" xfId="0" applyNumberFormat="1" applyFont="1" applyFill="1" applyBorder="1"/>
    <xf numFmtId="1" fontId="28" fillId="3" borderId="5" xfId="0" applyNumberFormat="1" applyFont="1" applyFill="1" applyBorder="1" applyAlignment="1">
      <alignment horizontal="center"/>
    </xf>
    <xf numFmtId="1" fontId="28" fillId="3" borderId="6" xfId="0" applyNumberFormat="1" applyFont="1" applyFill="1" applyBorder="1" applyAlignment="1">
      <alignment horizontal="center"/>
    </xf>
    <xf numFmtId="0" fontId="28" fillId="3" borderId="4" xfId="0" applyFont="1" applyFill="1" applyBorder="1" applyAlignment="1">
      <alignment vertical="center" wrapText="1"/>
    </xf>
    <xf numFmtId="1" fontId="19" fillId="0" borderId="0" xfId="0" applyNumberFormat="1" applyFont="1"/>
    <xf numFmtId="0" fontId="6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/>
    </xf>
    <xf numFmtId="0" fontId="34" fillId="3" borderId="0" xfId="0" applyFont="1" applyFill="1" applyAlignment="1">
      <alignment horizontal="center"/>
    </xf>
    <xf numFmtId="2" fontId="10" fillId="5" borderId="12" xfId="0" applyNumberFormat="1" applyFont="1" applyFill="1" applyBorder="1" applyAlignment="1">
      <alignment horizontal="center"/>
    </xf>
    <xf numFmtId="0" fontId="35" fillId="3" borderId="0" xfId="0" applyFont="1" applyFill="1"/>
    <xf numFmtId="0" fontId="35" fillId="3" borderId="0" xfId="0" applyFont="1" applyFill="1" applyAlignment="1">
      <alignment horizontal="center"/>
    </xf>
    <xf numFmtId="2" fontId="35" fillId="3" borderId="0" xfId="0" applyNumberFormat="1" applyFont="1" applyFill="1" applyAlignment="1">
      <alignment horizontal="center"/>
    </xf>
    <xf numFmtId="0" fontId="4" fillId="3" borderId="0" xfId="0" applyFont="1" applyFill="1"/>
    <xf numFmtId="0" fontId="23" fillId="3" borderId="0" xfId="0" applyFont="1" applyFill="1"/>
    <xf numFmtId="0" fontId="23" fillId="3" borderId="0" xfId="0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27" xfId="0" applyFont="1" applyBorder="1"/>
    <xf numFmtId="0" fontId="7" fillId="0" borderId="27" xfId="0" applyFont="1" applyBorder="1" applyAlignment="1">
      <alignment horizontal="center"/>
    </xf>
    <xf numFmtId="0" fontId="23" fillId="7" borderId="55" xfId="0" applyFont="1" applyFill="1" applyBorder="1" applyAlignment="1">
      <alignment horizontal="left" vertical="top"/>
    </xf>
    <xf numFmtId="0" fontId="4" fillId="7" borderId="56" xfId="0" applyFont="1" applyFill="1" applyBorder="1" applyAlignment="1">
      <alignment horizontal="center" vertical="top"/>
    </xf>
    <xf numFmtId="0" fontId="4" fillId="7" borderId="57" xfId="0" applyFont="1" applyFill="1" applyBorder="1" applyAlignment="1">
      <alignment horizontal="center" vertical="top"/>
    </xf>
    <xf numFmtId="14" fontId="25" fillId="3" borderId="0" xfId="0" applyNumberFormat="1" applyFont="1" applyFill="1" applyAlignment="1">
      <alignment horizontal="center"/>
    </xf>
    <xf numFmtId="0" fontId="36" fillId="3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0" fontId="13" fillId="3" borderId="4" xfId="0" applyFont="1" applyFill="1" applyBorder="1"/>
    <xf numFmtId="0" fontId="13" fillId="0" borderId="5" xfId="0" applyFont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32" fillId="0" borderId="0" xfId="0" applyFont="1"/>
    <xf numFmtId="0" fontId="10" fillId="5" borderId="0" xfId="0" applyFont="1" applyFill="1"/>
    <xf numFmtId="0" fontId="10" fillId="5" borderId="0" xfId="0" applyFont="1" applyFill="1" applyAlignment="1">
      <alignment horizontal="center"/>
    </xf>
    <xf numFmtId="14" fontId="25" fillId="3" borderId="0" xfId="0" applyNumberFormat="1" applyFont="1" applyFill="1" applyAlignment="1">
      <alignment wrapText="1"/>
    </xf>
    <xf numFmtId="0" fontId="10" fillId="3" borderId="0" xfId="0" applyFont="1" applyFill="1" applyAlignment="1">
      <alignment horizontal="center"/>
    </xf>
    <xf numFmtId="0" fontId="5" fillId="0" borderId="27" xfId="0" applyFont="1" applyBorder="1"/>
    <xf numFmtId="0" fontId="3" fillId="0" borderId="27" xfId="0" applyFont="1" applyBorder="1" applyAlignment="1">
      <alignment horizontal="center"/>
    </xf>
    <xf numFmtId="0" fontId="5" fillId="7" borderId="55" xfId="0" applyFont="1" applyFill="1" applyBorder="1"/>
    <xf numFmtId="0" fontId="5" fillId="7" borderId="56" xfId="0" applyFont="1" applyFill="1" applyBorder="1" applyAlignment="1">
      <alignment horizontal="center"/>
    </xf>
    <xf numFmtId="0" fontId="5" fillId="7" borderId="57" xfId="0" applyFont="1" applyFill="1" applyBorder="1" applyAlignment="1">
      <alignment horizontal="center"/>
    </xf>
    <xf numFmtId="14" fontId="25" fillId="3" borderId="29" xfId="0" applyNumberFormat="1" applyFont="1" applyFill="1" applyBorder="1" applyAlignment="1">
      <alignment horizontal="center" wrapText="1"/>
    </xf>
    <xf numFmtId="14" fontId="25" fillId="3" borderId="0" xfId="0" applyNumberFormat="1" applyFont="1" applyFill="1" applyAlignment="1">
      <alignment horizontal="center" wrapText="1"/>
    </xf>
    <xf numFmtId="0" fontId="18" fillId="3" borderId="0" xfId="0" applyFont="1" applyFill="1" applyAlignment="1">
      <alignment horizontal="center"/>
    </xf>
    <xf numFmtId="0" fontId="5" fillId="3" borderId="58" xfId="0" applyFont="1" applyFill="1" applyBorder="1"/>
    <xf numFmtId="0" fontId="3" fillId="3" borderId="58" xfId="0" applyFont="1" applyFill="1" applyBorder="1" applyAlignment="1">
      <alignment horizontal="center"/>
    </xf>
    <xf numFmtId="0" fontId="18" fillId="3" borderId="58" xfId="0" applyFont="1" applyFill="1" applyBorder="1" applyAlignment="1">
      <alignment horizontal="center"/>
    </xf>
    <xf numFmtId="14" fontId="25" fillId="3" borderId="29" xfId="0" applyNumberFormat="1" applyFont="1" applyFill="1" applyBorder="1" applyAlignment="1">
      <alignment horizontal="center" vertical="top" wrapText="1"/>
    </xf>
    <xf numFmtId="14" fontId="25" fillId="3" borderId="0" xfId="0" applyNumberFormat="1" applyFont="1" applyFill="1" applyAlignment="1">
      <alignment horizontal="center" vertical="top" wrapText="1"/>
    </xf>
    <xf numFmtId="0" fontId="5" fillId="7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32" fillId="3" borderId="0" xfId="0" applyFont="1" applyFill="1" applyAlignment="1">
      <alignment horizontal="center"/>
    </xf>
    <xf numFmtId="0" fontId="37" fillId="0" borderId="0" xfId="0" applyFont="1" applyAlignment="1">
      <alignment horizontal="left" wrapText="1"/>
    </xf>
    <xf numFmtId="0" fontId="6" fillId="3" borderId="0" xfId="0" applyFont="1" applyFill="1" applyAlignment="1">
      <alignment horizontal="center" vertical="top" wrapText="1"/>
    </xf>
    <xf numFmtId="0" fontId="3" fillId="11" borderId="1" xfId="0" applyFont="1" applyFill="1" applyBorder="1" applyAlignment="1">
      <alignment wrapText="1"/>
    </xf>
    <xf numFmtId="0" fontId="38" fillId="11" borderId="2" xfId="0" applyFont="1" applyFill="1" applyBorder="1" applyAlignment="1">
      <alignment horizontal="left" wrapText="1"/>
    </xf>
    <xf numFmtId="0" fontId="37" fillId="11" borderId="2" xfId="0" applyFont="1" applyFill="1" applyBorder="1" applyAlignment="1">
      <alignment horizontal="left" wrapText="1"/>
    </xf>
    <xf numFmtId="0" fontId="37" fillId="11" borderId="3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wrapText="1"/>
    </xf>
    <xf numFmtId="0" fontId="39" fillId="4" borderId="5" xfId="0" applyFont="1" applyFill="1" applyBorder="1" applyAlignment="1">
      <alignment horizontal="center" wrapText="1"/>
    </xf>
    <xf numFmtId="0" fontId="39" fillId="4" borderId="6" xfId="0" applyFont="1" applyFill="1" applyBorder="1" applyAlignment="1">
      <alignment horizontal="center" wrapText="1"/>
    </xf>
    <xf numFmtId="0" fontId="25" fillId="3" borderId="0" xfId="0" applyFont="1" applyFill="1" applyAlignment="1">
      <alignment horizontal="left" vertical="top"/>
    </xf>
    <xf numFmtId="0" fontId="39" fillId="4" borderId="4" xfId="0" applyFont="1" applyFill="1" applyBorder="1" applyAlignment="1">
      <alignment wrapText="1"/>
    </xf>
    <xf numFmtId="0" fontId="39" fillId="4" borderId="10" xfId="0" applyFont="1" applyFill="1" applyBorder="1" applyAlignment="1">
      <alignment wrapText="1"/>
    </xf>
    <xf numFmtId="0" fontId="39" fillId="4" borderId="11" xfId="0" applyFont="1" applyFill="1" applyBorder="1" applyAlignment="1">
      <alignment horizontal="center" wrapText="1"/>
    </xf>
    <xf numFmtId="0" fontId="39" fillId="4" borderId="12" xfId="0" applyFont="1" applyFill="1" applyBorder="1" applyAlignment="1">
      <alignment horizontal="center" wrapText="1"/>
    </xf>
    <xf numFmtId="0" fontId="39" fillId="3" borderId="0" xfId="0" applyFont="1" applyFill="1" applyAlignment="1">
      <alignment wrapText="1"/>
    </xf>
    <xf numFmtId="0" fontId="39" fillId="0" borderId="0" xfId="0" applyFont="1" applyAlignment="1">
      <alignment wrapText="1"/>
    </xf>
    <xf numFmtId="0" fontId="5" fillId="0" borderId="58" xfId="0" applyFont="1" applyBorder="1"/>
    <xf numFmtId="0" fontId="3" fillId="0" borderId="58" xfId="0" applyFont="1" applyBorder="1" applyAlignment="1">
      <alignment horizontal="center"/>
    </xf>
    <xf numFmtId="0" fontId="37" fillId="11" borderId="2" xfId="0" applyFont="1" applyFill="1" applyBorder="1" applyAlignment="1">
      <alignment wrapText="1"/>
    </xf>
    <xf numFmtId="0" fontId="37" fillId="11" borderId="3" xfId="0" applyFont="1" applyFill="1" applyBorder="1" applyAlignment="1">
      <alignment wrapText="1"/>
    </xf>
    <xf numFmtId="14" fontId="40" fillId="3" borderId="0" xfId="0" applyNumberFormat="1" applyFont="1" applyFill="1"/>
    <xf numFmtId="1" fontId="3" fillId="4" borderId="6" xfId="0" applyNumberFormat="1" applyFont="1" applyFill="1" applyBorder="1" applyAlignment="1">
      <alignment horizontal="center"/>
    </xf>
    <xf numFmtId="165" fontId="3" fillId="4" borderId="5" xfId="0" applyNumberFormat="1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165" fontId="10" fillId="5" borderId="5" xfId="0" applyNumberFormat="1" applyFont="1" applyFill="1" applyBorder="1" applyAlignment="1">
      <alignment horizontal="center"/>
    </xf>
    <xf numFmtId="165" fontId="10" fillId="5" borderId="6" xfId="0" applyNumberFormat="1" applyFont="1" applyFill="1" applyBorder="1" applyAlignment="1">
      <alignment horizontal="center"/>
    </xf>
    <xf numFmtId="165" fontId="10" fillId="5" borderId="8" xfId="0" applyNumberFormat="1" applyFont="1" applyFill="1" applyBorder="1" applyAlignment="1">
      <alignment horizontal="center"/>
    </xf>
    <xf numFmtId="165" fontId="10" fillId="5" borderId="9" xfId="0" applyNumberFormat="1" applyFont="1" applyFill="1" applyBorder="1" applyAlignment="1">
      <alignment horizontal="center"/>
    </xf>
    <xf numFmtId="165" fontId="10" fillId="5" borderId="11" xfId="0" applyNumberFormat="1" applyFont="1" applyFill="1" applyBorder="1" applyAlignment="1">
      <alignment horizontal="center"/>
    </xf>
    <xf numFmtId="165" fontId="10" fillId="5" borderId="12" xfId="0" applyNumberFormat="1" applyFont="1" applyFill="1" applyBorder="1" applyAlignment="1">
      <alignment horizontal="center"/>
    </xf>
    <xf numFmtId="0" fontId="13" fillId="5" borderId="10" xfId="0" applyFont="1" applyFill="1" applyBorder="1"/>
    <xf numFmtId="165" fontId="13" fillId="5" borderId="11" xfId="0" applyNumberFormat="1" applyFont="1" applyFill="1" applyBorder="1" applyAlignment="1">
      <alignment horizontal="center"/>
    </xf>
    <xf numFmtId="165" fontId="13" fillId="5" borderId="12" xfId="0" applyNumberFormat="1" applyFont="1" applyFill="1" applyBorder="1" applyAlignment="1">
      <alignment horizontal="center"/>
    </xf>
    <xf numFmtId="165" fontId="13" fillId="3" borderId="0" xfId="0" applyNumberFormat="1" applyFont="1" applyFill="1" applyAlignment="1">
      <alignment horizontal="center"/>
    </xf>
    <xf numFmtId="0" fontId="5" fillId="0" borderId="0" xfId="0" applyFont="1"/>
    <xf numFmtId="0" fontId="4" fillId="7" borderId="2" xfId="0" applyFont="1" applyFill="1" applyBorder="1" applyAlignment="1">
      <alignment horizontal="center" vertical="top" wrapText="1"/>
    </xf>
    <xf numFmtId="0" fontId="41" fillId="7" borderId="2" xfId="0" applyFont="1" applyFill="1" applyBorder="1" applyAlignment="1">
      <alignment horizontal="center" vertical="top" wrapText="1"/>
    </xf>
    <xf numFmtId="0" fontId="4" fillId="7" borderId="3" xfId="0" applyFont="1" applyFill="1" applyBorder="1" applyAlignment="1">
      <alignment horizontal="center" vertical="top" wrapText="1"/>
    </xf>
    <xf numFmtId="0" fontId="4" fillId="7" borderId="56" xfId="0" applyFont="1" applyFill="1" applyBorder="1" applyAlignment="1">
      <alignment horizontal="center" vertical="top" wrapText="1"/>
    </xf>
    <xf numFmtId="0" fontId="4" fillId="7" borderId="57" xfId="0" applyFont="1" applyFill="1" applyBorder="1" applyAlignment="1">
      <alignment horizontal="center" vertical="top" wrapText="1"/>
    </xf>
    <xf numFmtId="14" fontId="40" fillId="3" borderId="0" xfId="0" applyNumberFormat="1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</cellXfs>
  <cellStyles count="2">
    <cellStyle name="Normal" xfId="0" builtinId="0"/>
    <cellStyle name="Normal 2" xfId="1" xr:uid="{6A2B952C-BB64-4C56-9542-1B2CC9AE4D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WD%20files\Behaviour%20Partnerships\LA\22-23\REG\Summer%2023%20received\County%20Master%20Summer%2023.xlsx" TargetMode="External"/><Relationship Id="rId1" Type="http://schemas.openxmlformats.org/officeDocument/2006/relationships/externalLinkPath" Target="Summer%2023%20received/County%20Master%20Summer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BEP"/>
      <sheetName val="LNCIP"/>
      <sheetName val="MSCIP"/>
      <sheetName val="SL"/>
      <sheetName val="NWLLIP"/>
      <sheetName val="IF SPR 21"/>
      <sheetName val="IF Oct - Feb 22"/>
      <sheetName val="IF Sum21"/>
      <sheetName val="Schools"/>
      <sheetName val="Schools FSM"/>
      <sheetName val="HBEP closed"/>
      <sheetName val="NCLIP closed"/>
      <sheetName val="MSCIP closed"/>
      <sheetName val="SL closed"/>
      <sheetName val="NW closed"/>
      <sheetName val="Data analysis"/>
      <sheetName val="Drop down"/>
    </sheetNames>
    <sheetDataSet>
      <sheetData sheetId="0">
        <row r="3">
          <cell r="F3" t="str">
            <v>G</v>
          </cell>
          <cell r="I3" t="str">
            <v>Ethnicity</v>
          </cell>
          <cell r="K3" t="str">
            <v>LAC</v>
          </cell>
          <cell r="M3" t="str">
            <v>FSM</v>
          </cell>
          <cell r="N3" t="str">
            <v>PP</v>
          </cell>
          <cell r="O3" t="str">
            <v>SEN</v>
          </cell>
          <cell r="R3" t="str">
            <v>ofc</v>
          </cell>
          <cell r="AK3" t="str">
            <v>dateFAp</v>
          </cell>
          <cell r="AW3" t="str">
            <v>Start date</v>
          </cell>
          <cell r="BE3" t="str">
            <v>CNN</v>
          </cell>
          <cell r="BF3" t="str">
            <v>KS</v>
          </cell>
          <cell r="BI3" t="str">
            <v>school hrs</v>
          </cell>
        </row>
        <row r="4">
          <cell r="AK4" t="str">
            <v>Fair Access Issue</v>
          </cell>
          <cell r="BF4" t="str">
            <v>Programme Managed by BP</v>
          </cell>
        </row>
        <row r="5">
          <cell r="BF5" t="str">
            <v>T3b</v>
          </cell>
        </row>
        <row r="6">
          <cell r="F6" t="str">
            <v>Gender</v>
          </cell>
          <cell r="I6" t="str">
            <v>Ethnicity</v>
          </cell>
          <cell r="K6" t="str">
            <v>Looked After Child (enter Y or leave blank)</v>
          </cell>
          <cell r="M6" t="str">
            <v>FSM (Enter Y or leave blank)</v>
          </cell>
          <cell r="N6" t="str">
            <v>Pupil Premium (Enter Yor leave blank)</v>
          </cell>
          <cell r="O6" t="str">
            <v>EHCP - see Guide for Completion P=Formal assessment, Q=Top Up Funding Grant, R=EHCP but no funds, S=EHCP+funding, T EHCP+£25500</v>
          </cell>
          <cell r="R6" t="str">
            <v xml:space="preserve">Does this student have an out of county address? (select from drop down list or leave blank) </v>
          </cell>
          <cell r="AK6" t="str">
            <v>Date of request from LA</v>
          </cell>
          <cell r="AW6" t="str">
            <v>Date started format is dd/mm/yy</v>
          </cell>
          <cell r="BE6" t="str">
            <v>CMN Referral (currently LIP only)</v>
          </cell>
          <cell r="BF6" t="str">
            <v>Key Stage (Enter 3 or 4 only)</v>
          </cell>
          <cell r="BI6" t="str">
            <v>How many hours of this is in school (Enter Number)</v>
          </cell>
        </row>
        <row r="7">
          <cell r="F7" t="str">
            <v>G</v>
          </cell>
          <cell r="I7" t="str">
            <v>Ethnicity</v>
          </cell>
          <cell r="K7" t="str">
            <v>LAC</v>
          </cell>
          <cell r="M7" t="str">
            <v>FSM</v>
          </cell>
          <cell r="N7" t="str">
            <v>PP</v>
          </cell>
          <cell r="O7" t="str">
            <v>SEN</v>
          </cell>
          <cell r="R7" t="str">
            <v>ofc</v>
          </cell>
          <cell r="AK7" t="str">
            <v>dateFAp</v>
          </cell>
          <cell r="AW7" t="str">
            <v>Start date</v>
          </cell>
          <cell r="BE7" t="str">
            <v>CNN</v>
          </cell>
          <cell r="BF7" t="str">
            <v>KS</v>
          </cell>
          <cell r="BI7" t="str">
            <v>school hrs</v>
          </cell>
        </row>
        <row r="8">
          <cell r="F8" t="str">
            <v>m</v>
          </cell>
          <cell r="G8">
            <v>11</v>
          </cell>
          <cell r="BF8">
            <v>4</v>
          </cell>
          <cell r="BK8">
            <v>0</v>
          </cell>
          <cell r="BL8">
            <v>0</v>
          </cell>
        </row>
        <row r="9">
          <cell r="F9" t="str">
            <v>m</v>
          </cell>
          <cell r="G9">
            <v>11</v>
          </cell>
          <cell r="I9" t="str">
            <v>White British</v>
          </cell>
          <cell r="BF9">
            <v>4</v>
          </cell>
          <cell r="BG9">
            <v>44321</v>
          </cell>
          <cell r="BK9">
            <v>26</v>
          </cell>
          <cell r="BL9">
            <v>26</v>
          </cell>
        </row>
        <row r="10">
          <cell r="F10" t="str">
            <v>f</v>
          </cell>
          <cell r="G10">
            <v>11</v>
          </cell>
          <cell r="I10" t="str">
            <v>White British</v>
          </cell>
          <cell r="BF10">
            <v>4</v>
          </cell>
          <cell r="BG10">
            <v>44264</v>
          </cell>
          <cell r="BK10">
            <v>24.5</v>
          </cell>
          <cell r="BL10">
            <v>24.5</v>
          </cell>
        </row>
        <row r="11">
          <cell r="F11" t="str">
            <v>m</v>
          </cell>
          <cell r="G11">
            <v>11</v>
          </cell>
          <cell r="I11" t="str">
            <v>White British</v>
          </cell>
          <cell r="BF11">
            <v>4</v>
          </cell>
          <cell r="BG11">
            <v>44708</v>
          </cell>
          <cell r="BJ11">
            <v>10</v>
          </cell>
          <cell r="BK11">
            <v>15.5</v>
          </cell>
          <cell r="BL11">
            <v>25.5</v>
          </cell>
        </row>
        <row r="12">
          <cell r="F12" t="str">
            <v>f</v>
          </cell>
          <cell r="G12">
            <v>11</v>
          </cell>
          <cell r="I12" t="str">
            <v>White British</v>
          </cell>
          <cell r="K12" t="str">
            <v>y</v>
          </cell>
          <cell r="BF12">
            <v>4</v>
          </cell>
          <cell r="BG12">
            <v>44445</v>
          </cell>
          <cell r="BJ12">
            <v>0</v>
          </cell>
          <cell r="BK12">
            <v>0</v>
          </cell>
          <cell r="BL12">
            <v>0</v>
          </cell>
        </row>
        <row r="13">
          <cell r="F13" t="str">
            <v>f</v>
          </cell>
          <cell r="G13">
            <v>11</v>
          </cell>
          <cell r="I13" t="str">
            <v>White British</v>
          </cell>
          <cell r="M13" t="str">
            <v>y</v>
          </cell>
          <cell r="N13" t="str">
            <v>y</v>
          </cell>
          <cell r="BF13">
            <v>4</v>
          </cell>
          <cell r="BG13">
            <v>44613</v>
          </cell>
          <cell r="BJ13">
            <v>10</v>
          </cell>
          <cell r="BK13">
            <v>15</v>
          </cell>
          <cell r="BL13">
            <v>25</v>
          </cell>
        </row>
        <row r="14">
          <cell r="F14" t="str">
            <v>m</v>
          </cell>
          <cell r="G14">
            <v>11</v>
          </cell>
          <cell r="I14" t="str">
            <v>White British</v>
          </cell>
          <cell r="K14" t="str">
            <v>n</v>
          </cell>
          <cell r="M14" t="str">
            <v>n</v>
          </cell>
          <cell r="N14" t="str">
            <v>y</v>
          </cell>
          <cell r="BF14">
            <v>4</v>
          </cell>
          <cell r="BG14">
            <v>44452</v>
          </cell>
          <cell r="BJ14">
            <v>5</v>
          </cell>
          <cell r="BK14">
            <v>20.5</v>
          </cell>
          <cell r="BL14">
            <v>25.5</v>
          </cell>
        </row>
        <row r="15">
          <cell r="F15" t="str">
            <v>F</v>
          </cell>
          <cell r="G15">
            <v>11</v>
          </cell>
          <cell r="I15" t="str">
            <v>White British</v>
          </cell>
          <cell r="AT15" t="str">
            <v>Y</v>
          </cell>
          <cell r="AW15">
            <v>44578</v>
          </cell>
          <cell r="AY15">
            <v>44592</v>
          </cell>
          <cell r="BF15">
            <v>4</v>
          </cell>
          <cell r="BG15">
            <v>44830</v>
          </cell>
          <cell r="BK15">
            <v>25.5</v>
          </cell>
          <cell r="BL15">
            <v>25.5</v>
          </cell>
        </row>
        <row r="16">
          <cell r="F16" t="str">
            <v>m</v>
          </cell>
          <cell r="G16">
            <v>11</v>
          </cell>
          <cell r="I16" t="str">
            <v>White British</v>
          </cell>
          <cell r="K16" t="str">
            <v>n</v>
          </cell>
          <cell r="O16" t="str">
            <v>S=EHCP+TU</v>
          </cell>
          <cell r="BF16">
            <v>4</v>
          </cell>
          <cell r="BG16">
            <v>44144</v>
          </cell>
          <cell r="BK16">
            <v>26</v>
          </cell>
          <cell r="BL16">
            <v>26</v>
          </cell>
        </row>
        <row r="17">
          <cell r="F17" t="str">
            <v>f</v>
          </cell>
          <cell r="G17">
            <v>11</v>
          </cell>
          <cell r="I17" t="str">
            <v>Black other</v>
          </cell>
          <cell r="AT17" t="str">
            <v>Y</v>
          </cell>
          <cell r="AW17">
            <v>44573</v>
          </cell>
          <cell r="AY17">
            <v>44592</v>
          </cell>
          <cell r="BF17">
            <v>4</v>
          </cell>
          <cell r="BG17">
            <v>44680</v>
          </cell>
          <cell r="BJ17">
            <v>0</v>
          </cell>
          <cell r="BK17">
            <v>10</v>
          </cell>
          <cell r="BL17">
            <v>10</v>
          </cell>
        </row>
        <row r="18">
          <cell r="F18" t="str">
            <v>m</v>
          </cell>
          <cell r="G18">
            <v>11</v>
          </cell>
          <cell r="I18" t="str">
            <v>White British</v>
          </cell>
          <cell r="BF18">
            <v>4</v>
          </cell>
          <cell r="BG18">
            <v>44637</v>
          </cell>
          <cell r="BI18">
            <v>15</v>
          </cell>
          <cell r="BJ18">
            <v>0</v>
          </cell>
          <cell r="BK18">
            <v>10</v>
          </cell>
          <cell r="BL18">
            <v>25</v>
          </cell>
        </row>
        <row r="19">
          <cell r="F19" t="str">
            <v>f</v>
          </cell>
          <cell r="G19">
            <v>11</v>
          </cell>
          <cell r="BF19">
            <v>4</v>
          </cell>
          <cell r="BJ19">
            <v>10</v>
          </cell>
          <cell r="BK19">
            <v>15</v>
          </cell>
          <cell r="BL19">
            <v>25</v>
          </cell>
        </row>
        <row r="20">
          <cell r="F20" t="str">
            <v>f</v>
          </cell>
          <cell r="G20">
            <v>11</v>
          </cell>
          <cell r="I20" t="str">
            <v>White</v>
          </cell>
          <cell r="BF20">
            <v>4</v>
          </cell>
          <cell r="BG20">
            <v>44819</v>
          </cell>
          <cell r="BJ20">
            <v>10.5</v>
          </cell>
          <cell r="BK20">
            <v>14.75</v>
          </cell>
          <cell r="BL20">
            <v>25.25</v>
          </cell>
        </row>
        <row r="21">
          <cell r="F21" t="str">
            <v>m</v>
          </cell>
          <cell r="G21">
            <v>11</v>
          </cell>
          <cell r="I21" t="str">
            <v>White British</v>
          </cell>
          <cell r="M21" t="str">
            <v>y</v>
          </cell>
          <cell r="N21" t="str">
            <v>y</v>
          </cell>
          <cell r="BF21">
            <v>4</v>
          </cell>
          <cell r="BG21">
            <v>44497</v>
          </cell>
          <cell r="BJ21">
            <v>5</v>
          </cell>
          <cell r="BK21">
            <v>20.5</v>
          </cell>
          <cell r="BL21">
            <v>25.5</v>
          </cell>
        </row>
        <row r="22">
          <cell r="F22" t="str">
            <v>m</v>
          </cell>
          <cell r="G22">
            <v>10</v>
          </cell>
          <cell r="I22" t="str">
            <v>Mixed or multiethnicci groups</v>
          </cell>
          <cell r="BF22">
            <v>4</v>
          </cell>
          <cell r="BG22">
            <v>44823</v>
          </cell>
          <cell r="BJ22">
            <v>10.5</v>
          </cell>
          <cell r="BK22">
            <v>13.5</v>
          </cell>
          <cell r="BL22">
            <v>24</v>
          </cell>
        </row>
        <row r="23">
          <cell r="F23" t="str">
            <v>m</v>
          </cell>
          <cell r="G23">
            <v>10</v>
          </cell>
          <cell r="BF23">
            <v>4</v>
          </cell>
          <cell r="BJ23">
            <v>5</v>
          </cell>
          <cell r="BK23">
            <v>0</v>
          </cell>
          <cell r="BL23">
            <v>5</v>
          </cell>
        </row>
        <row r="24">
          <cell r="F24" t="str">
            <v>f</v>
          </cell>
          <cell r="G24">
            <v>10</v>
          </cell>
          <cell r="BF24">
            <v>4</v>
          </cell>
          <cell r="BJ24">
            <v>15</v>
          </cell>
          <cell r="BK24">
            <v>10</v>
          </cell>
          <cell r="BL24">
            <v>25</v>
          </cell>
        </row>
        <row r="25">
          <cell r="F25" t="str">
            <v>f</v>
          </cell>
          <cell r="G25">
            <v>10</v>
          </cell>
          <cell r="BF25">
            <v>4</v>
          </cell>
          <cell r="BJ25">
            <v>10</v>
          </cell>
          <cell r="BK25">
            <v>0</v>
          </cell>
          <cell r="BL25">
            <v>10</v>
          </cell>
        </row>
        <row r="26">
          <cell r="F26" t="str">
            <v>m</v>
          </cell>
          <cell r="G26">
            <v>10</v>
          </cell>
          <cell r="BF26">
            <v>4</v>
          </cell>
          <cell r="BJ26">
            <v>15</v>
          </cell>
          <cell r="BK26">
            <v>0</v>
          </cell>
          <cell r="BL26">
            <v>25</v>
          </cell>
        </row>
        <row r="27">
          <cell r="F27" t="str">
            <v>m</v>
          </cell>
          <cell r="G27">
            <v>10</v>
          </cell>
          <cell r="BF27">
            <v>4</v>
          </cell>
          <cell r="BJ27">
            <v>10</v>
          </cell>
          <cell r="BK27">
            <v>5</v>
          </cell>
          <cell r="BL27">
            <v>15</v>
          </cell>
        </row>
        <row r="28">
          <cell r="F28" t="str">
            <v>m</v>
          </cell>
          <cell r="G28">
            <v>10</v>
          </cell>
          <cell r="BF28">
            <v>4</v>
          </cell>
          <cell r="BJ28">
            <v>10</v>
          </cell>
          <cell r="BK28">
            <v>0</v>
          </cell>
          <cell r="BL28">
            <v>10</v>
          </cell>
        </row>
        <row r="29">
          <cell r="F29" t="str">
            <v>m</v>
          </cell>
          <cell r="G29">
            <v>10</v>
          </cell>
          <cell r="BF29">
            <v>4</v>
          </cell>
          <cell r="BJ29">
            <v>10</v>
          </cell>
          <cell r="BK29">
            <v>10</v>
          </cell>
          <cell r="BL29">
            <v>20</v>
          </cell>
        </row>
        <row r="30">
          <cell r="F30" t="str">
            <v>m</v>
          </cell>
          <cell r="G30">
            <v>10</v>
          </cell>
          <cell r="AT30" t="str">
            <v>Y</v>
          </cell>
          <cell r="AW30">
            <v>44698</v>
          </cell>
          <cell r="AY30">
            <v>45291</v>
          </cell>
          <cell r="BF30">
            <v>4</v>
          </cell>
          <cell r="BJ30">
            <v>10</v>
          </cell>
          <cell r="BK30">
            <v>15</v>
          </cell>
          <cell r="BL30">
            <v>0</v>
          </cell>
        </row>
        <row r="31">
          <cell r="F31" t="str">
            <v>m</v>
          </cell>
          <cell r="G31">
            <v>10</v>
          </cell>
          <cell r="I31" t="str">
            <v>White British</v>
          </cell>
          <cell r="M31" t="str">
            <v>Y</v>
          </cell>
          <cell r="N31" t="str">
            <v>Y</v>
          </cell>
          <cell r="BF31">
            <v>4</v>
          </cell>
          <cell r="BG31">
            <v>44567</v>
          </cell>
          <cell r="BK31">
            <v>10</v>
          </cell>
          <cell r="BL31">
            <v>25</v>
          </cell>
        </row>
        <row r="32">
          <cell r="F32" t="str">
            <v>m</v>
          </cell>
          <cell r="G32">
            <v>10</v>
          </cell>
          <cell r="BF32">
            <v>4</v>
          </cell>
          <cell r="BJ32">
            <v>5</v>
          </cell>
          <cell r="BL32">
            <v>5</v>
          </cell>
        </row>
        <row r="33">
          <cell r="F33" t="str">
            <v>m</v>
          </cell>
          <cell r="G33">
            <v>10</v>
          </cell>
          <cell r="BF33">
            <v>4</v>
          </cell>
          <cell r="BJ33">
            <v>10</v>
          </cell>
          <cell r="BK33">
            <v>0</v>
          </cell>
          <cell r="BL33">
            <v>10</v>
          </cell>
        </row>
        <row r="34">
          <cell r="F34" t="str">
            <v>f</v>
          </cell>
          <cell r="G34">
            <v>10</v>
          </cell>
          <cell r="BF34">
            <v>4</v>
          </cell>
          <cell r="BJ34">
            <v>10</v>
          </cell>
          <cell r="BK34">
            <v>15</v>
          </cell>
          <cell r="BL34">
            <v>25</v>
          </cell>
        </row>
        <row r="35">
          <cell r="F35" t="str">
            <v>m</v>
          </cell>
          <cell r="G35">
            <v>10</v>
          </cell>
          <cell r="BF35">
            <v>4</v>
          </cell>
          <cell r="BJ35">
            <v>15</v>
          </cell>
          <cell r="BK35">
            <v>10</v>
          </cell>
          <cell r="BL35">
            <v>25</v>
          </cell>
        </row>
        <row r="36">
          <cell r="F36" t="str">
            <v>m</v>
          </cell>
          <cell r="G36">
            <v>9</v>
          </cell>
          <cell r="BF36">
            <v>3</v>
          </cell>
          <cell r="BJ36">
            <v>5</v>
          </cell>
          <cell r="BK36">
            <v>20</v>
          </cell>
          <cell r="BL36">
            <v>25</v>
          </cell>
        </row>
        <row r="37">
          <cell r="F37" t="str">
            <v>m</v>
          </cell>
          <cell r="G37">
            <v>9</v>
          </cell>
          <cell r="BF37">
            <v>3</v>
          </cell>
          <cell r="BJ37">
            <v>5</v>
          </cell>
          <cell r="BK37">
            <v>5</v>
          </cell>
          <cell r="BL37">
            <v>10</v>
          </cell>
        </row>
        <row r="38">
          <cell r="F38" t="str">
            <v>m</v>
          </cell>
          <cell r="G38">
            <v>9</v>
          </cell>
          <cell r="BF38">
            <v>3</v>
          </cell>
          <cell r="BJ38">
            <v>15</v>
          </cell>
          <cell r="BK38">
            <v>10</v>
          </cell>
          <cell r="BL38">
            <v>25</v>
          </cell>
        </row>
        <row r="39">
          <cell r="F39" t="str">
            <v>m</v>
          </cell>
          <cell r="G39">
            <v>9</v>
          </cell>
          <cell r="I39" t="str">
            <v>White</v>
          </cell>
          <cell r="O39" t="str">
            <v>Q=TopUp</v>
          </cell>
          <cell r="BF39">
            <v>3</v>
          </cell>
          <cell r="BG39">
            <v>44823</v>
          </cell>
          <cell r="BK39">
            <v>23</v>
          </cell>
          <cell r="BL39">
            <v>23</v>
          </cell>
        </row>
        <row r="40">
          <cell r="F40" t="str">
            <v>f</v>
          </cell>
          <cell r="G40">
            <v>9</v>
          </cell>
          <cell r="BF40">
            <v>3</v>
          </cell>
          <cell r="BJ40">
            <v>10</v>
          </cell>
          <cell r="BK40">
            <v>15</v>
          </cell>
          <cell r="BL40">
            <v>25</v>
          </cell>
        </row>
        <row r="41">
          <cell r="F41" t="str">
            <v>f</v>
          </cell>
          <cell r="G41">
            <v>9</v>
          </cell>
          <cell r="I41" t="str">
            <v>White</v>
          </cell>
          <cell r="BF41">
            <v>3</v>
          </cell>
          <cell r="BG41">
            <v>44804</v>
          </cell>
          <cell r="BJ41">
            <v>5.25</v>
          </cell>
          <cell r="BK41">
            <v>19.5</v>
          </cell>
          <cell r="BL41">
            <v>24.75</v>
          </cell>
        </row>
        <row r="42">
          <cell r="F42" t="str">
            <v>f</v>
          </cell>
          <cell r="G42">
            <v>9</v>
          </cell>
          <cell r="I42" t="str">
            <v>White other</v>
          </cell>
          <cell r="BF42">
            <v>3</v>
          </cell>
          <cell r="BG42">
            <v>44635</v>
          </cell>
          <cell r="BJ42">
            <v>10</v>
          </cell>
          <cell r="BK42">
            <v>0</v>
          </cell>
          <cell r="BL42">
            <v>10</v>
          </cell>
        </row>
        <row r="43">
          <cell r="F43" t="str">
            <v>f</v>
          </cell>
          <cell r="G43">
            <v>9</v>
          </cell>
          <cell r="BF43">
            <v>3</v>
          </cell>
          <cell r="BJ43">
            <v>10</v>
          </cell>
          <cell r="BK43">
            <v>15</v>
          </cell>
          <cell r="BL43">
            <v>25</v>
          </cell>
        </row>
        <row r="44">
          <cell r="F44" t="str">
            <v>m</v>
          </cell>
          <cell r="G44">
            <v>9</v>
          </cell>
          <cell r="BF44">
            <v>3</v>
          </cell>
          <cell r="BJ44">
            <v>10</v>
          </cell>
          <cell r="BK44">
            <v>15</v>
          </cell>
          <cell r="BL44">
            <v>25</v>
          </cell>
        </row>
        <row r="45">
          <cell r="F45" t="str">
            <v>m</v>
          </cell>
          <cell r="G45">
            <v>9</v>
          </cell>
          <cell r="I45" t="str">
            <v>White British</v>
          </cell>
          <cell r="AT45" t="str">
            <v>Y</v>
          </cell>
          <cell r="AY45">
            <v>44685</v>
          </cell>
          <cell r="BF45">
            <v>3</v>
          </cell>
          <cell r="BG45">
            <v>44719</v>
          </cell>
          <cell r="BJ45">
            <v>10</v>
          </cell>
          <cell r="BK45">
            <v>0</v>
          </cell>
          <cell r="BL45">
            <v>10</v>
          </cell>
        </row>
        <row r="46">
          <cell r="F46" t="str">
            <v>m</v>
          </cell>
          <cell r="G46">
            <v>9</v>
          </cell>
          <cell r="BF46">
            <v>3</v>
          </cell>
          <cell r="BJ46">
            <v>25</v>
          </cell>
          <cell r="BK46">
            <v>10</v>
          </cell>
          <cell r="BL46">
            <v>25</v>
          </cell>
        </row>
        <row r="47">
          <cell r="F47" t="str">
            <v>m</v>
          </cell>
          <cell r="G47">
            <v>8</v>
          </cell>
          <cell r="BF47">
            <v>3</v>
          </cell>
          <cell r="BJ47">
            <v>0</v>
          </cell>
          <cell r="BK47">
            <v>0</v>
          </cell>
          <cell r="BL47">
            <v>0</v>
          </cell>
        </row>
        <row r="48">
          <cell r="F48" t="str">
            <v>m</v>
          </cell>
          <cell r="G48">
            <v>8</v>
          </cell>
          <cell r="BF48">
            <v>3</v>
          </cell>
          <cell r="BK48">
            <v>5</v>
          </cell>
          <cell r="BL48">
            <v>5</v>
          </cell>
        </row>
        <row r="49">
          <cell r="F49" t="str">
            <v>m</v>
          </cell>
          <cell r="G49">
            <v>8</v>
          </cell>
          <cell r="I49" t="str">
            <v>White British</v>
          </cell>
          <cell r="M49" t="str">
            <v>y</v>
          </cell>
          <cell r="N49" t="str">
            <v>y</v>
          </cell>
          <cell r="O49" t="str">
            <v>Q=TopUp</v>
          </cell>
          <cell r="BF49">
            <v>3</v>
          </cell>
          <cell r="BG49">
            <v>44567</v>
          </cell>
          <cell r="BK49">
            <v>25</v>
          </cell>
          <cell r="BL49">
            <v>25</v>
          </cell>
        </row>
        <row r="50">
          <cell r="F50" t="str">
            <v>m</v>
          </cell>
          <cell r="G50">
            <v>8</v>
          </cell>
          <cell r="BF50">
            <v>3</v>
          </cell>
          <cell r="BJ50">
            <v>5</v>
          </cell>
          <cell r="BK50">
            <v>5</v>
          </cell>
          <cell r="BL50">
            <v>10</v>
          </cell>
        </row>
        <row r="51">
          <cell r="F51" t="str">
            <v>m</v>
          </cell>
          <cell r="G51">
            <v>8</v>
          </cell>
          <cell r="I51" t="str">
            <v>White</v>
          </cell>
          <cell r="BF51">
            <v>3</v>
          </cell>
          <cell r="BG51">
            <v>44837</v>
          </cell>
          <cell r="BK51">
            <v>25</v>
          </cell>
          <cell r="BL51">
            <v>25</v>
          </cell>
        </row>
        <row r="52">
          <cell r="F52" t="str">
            <v>m</v>
          </cell>
          <cell r="G52">
            <v>8</v>
          </cell>
          <cell r="I52" t="str">
            <v>White other</v>
          </cell>
          <cell r="O52" t="str">
            <v>S=EHCP+TU</v>
          </cell>
          <cell r="BF52">
            <v>3</v>
          </cell>
          <cell r="BG52">
            <v>44687</v>
          </cell>
          <cell r="BK52">
            <v>15</v>
          </cell>
          <cell r="BL52">
            <v>15</v>
          </cell>
        </row>
        <row r="53">
          <cell r="F53" t="str">
            <v>m</v>
          </cell>
          <cell r="G53">
            <v>8</v>
          </cell>
          <cell r="BF53">
            <v>3</v>
          </cell>
          <cell r="BJ53">
            <v>5</v>
          </cell>
          <cell r="BL53">
            <v>5</v>
          </cell>
        </row>
        <row r="54">
          <cell r="F54" t="str">
            <v>f</v>
          </cell>
          <cell r="G54">
            <v>8</v>
          </cell>
          <cell r="BF54">
            <v>3</v>
          </cell>
          <cell r="BJ54">
            <v>5</v>
          </cell>
          <cell r="BK54">
            <v>20</v>
          </cell>
          <cell r="BL54">
            <v>25</v>
          </cell>
        </row>
        <row r="55">
          <cell r="F55" t="str">
            <v>f</v>
          </cell>
          <cell r="G55">
            <v>8</v>
          </cell>
          <cell r="I55" t="str">
            <v>White</v>
          </cell>
          <cell r="BF55">
            <v>3</v>
          </cell>
          <cell r="BG55">
            <v>44879</v>
          </cell>
          <cell r="BJ55">
            <v>10</v>
          </cell>
          <cell r="BK55">
            <v>15</v>
          </cell>
          <cell r="BL55">
            <v>24</v>
          </cell>
        </row>
        <row r="56">
          <cell r="F56" t="str">
            <v>f</v>
          </cell>
          <cell r="G56">
            <v>8</v>
          </cell>
          <cell r="BF56">
            <v>3</v>
          </cell>
          <cell r="BJ56">
            <v>5</v>
          </cell>
          <cell r="BK56">
            <v>15</v>
          </cell>
          <cell r="BL56">
            <v>20</v>
          </cell>
        </row>
        <row r="57">
          <cell r="G57">
            <v>7</v>
          </cell>
          <cell r="BF57">
            <v>3</v>
          </cell>
          <cell r="BJ57">
            <v>5</v>
          </cell>
          <cell r="BK57">
            <v>20</v>
          </cell>
          <cell r="BL57">
            <v>25</v>
          </cell>
        </row>
        <row r="58">
          <cell r="F58" t="str">
            <v>m</v>
          </cell>
          <cell r="G58">
            <v>7</v>
          </cell>
          <cell r="BF58">
            <v>3</v>
          </cell>
          <cell r="BJ58">
            <v>10</v>
          </cell>
          <cell r="BK58">
            <v>15</v>
          </cell>
          <cell r="BL58">
            <v>25</v>
          </cell>
        </row>
        <row r="59">
          <cell r="F59" t="str">
            <v>f</v>
          </cell>
          <cell r="G59">
            <v>11</v>
          </cell>
          <cell r="I59" t="str">
            <v>White British</v>
          </cell>
          <cell r="BL59">
            <v>0</v>
          </cell>
        </row>
        <row r="60">
          <cell r="F60" t="str">
            <v>f</v>
          </cell>
          <cell r="G60">
            <v>11</v>
          </cell>
          <cell r="I60" t="str">
            <v>White British</v>
          </cell>
          <cell r="BL60">
            <v>0</v>
          </cell>
        </row>
        <row r="61">
          <cell r="F61" t="str">
            <v>m</v>
          </cell>
          <cell r="G61">
            <v>11</v>
          </cell>
          <cell r="I61" t="str">
            <v>Black other</v>
          </cell>
          <cell r="BL61">
            <v>0</v>
          </cell>
        </row>
        <row r="62">
          <cell r="F62" t="str">
            <v>f</v>
          </cell>
          <cell r="G62">
            <v>11</v>
          </cell>
          <cell r="I62" t="str">
            <v>White British</v>
          </cell>
          <cell r="AT62" t="str">
            <v>y</v>
          </cell>
          <cell r="AW62">
            <v>44501</v>
          </cell>
          <cell r="AX62">
            <v>44566</v>
          </cell>
          <cell r="BL62">
            <v>0</v>
          </cell>
        </row>
        <row r="63">
          <cell r="F63" t="str">
            <v>f</v>
          </cell>
          <cell r="G63">
            <v>11</v>
          </cell>
          <cell r="I63" t="str">
            <v>White British</v>
          </cell>
          <cell r="AT63" t="str">
            <v>y</v>
          </cell>
          <cell r="AW63">
            <v>44341</v>
          </cell>
          <cell r="AY63">
            <v>44362</v>
          </cell>
          <cell r="BL63">
            <v>0</v>
          </cell>
        </row>
        <row r="64">
          <cell r="F64" t="str">
            <v>x</v>
          </cell>
          <cell r="G64">
            <v>11</v>
          </cell>
          <cell r="I64" t="str">
            <v>White British</v>
          </cell>
          <cell r="BL64">
            <v>0</v>
          </cell>
        </row>
        <row r="65">
          <cell r="F65" t="str">
            <v>m</v>
          </cell>
          <cell r="G65">
            <v>11</v>
          </cell>
          <cell r="I65" t="str">
            <v>White British</v>
          </cell>
          <cell r="BL65">
            <v>0</v>
          </cell>
        </row>
        <row r="66">
          <cell r="F66" t="str">
            <v>f</v>
          </cell>
          <cell r="G66">
            <v>11</v>
          </cell>
          <cell r="I66" t="str">
            <v>White British</v>
          </cell>
          <cell r="K66" t="str">
            <v>y</v>
          </cell>
          <cell r="O66" t="str">
            <v>S=EHCP+TU</v>
          </cell>
          <cell r="BG66">
            <v>44470</v>
          </cell>
          <cell r="BJ66">
            <v>0</v>
          </cell>
          <cell r="BK66">
            <v>0</v>
          </cell>
          <cell r="BL66">
            <v>0</v>
          </cell>
        </row>
        <row r="67">
          <cell r="F67" t="str">
            <v>m</v>
          </cell>
          <cell r="G67">
            <v>11</v>
          </cell>
          <cell r="I67" t="str">
            <v>No information given/refused</v>
          </cell>
          <cell r="BL67">
            <v>0</v>
          </cell>
        </row>
        <row r="68">
          <cell r="F68" t="str">
            <v>m</v>
          </cell>
          <cell r="G68">
            <v>11</v>
          </cell>
          <cell r="I68" t="str">
            <v>No information given/refused</v>
          </cell>
          <cell r="AK68">
            <v>43958</v>
          </cell>
          <cell r="BL68">
            <v>0</v>
          </cell>
        </row>
        <row r="69">
          <cell r="F69" t="str">
            <v>m</v>
          </cell>
          <cell r="G69">
            <v>11</v>
          </cell>
          <cell r="I69" t="str">
            <v>No information given/refused</v>
          </cell>
          <cell r="BL69">
            <v>0</v>
          </cell>
        </row>
        <row r="70">
          <cell r="F70" t="str">
            <v>m</v>
          </cell>
          <cell r="G70">
            <v>11</v>
          </cell>
          <cell r="I70" t="str">
            <v>No information given/refused</v>
          </cell>
          <cell r="BL70">
            <v>0</v>
          </cell>
        </row>
        <row r="71">
          <cell r="F71" t="str">
            <v>f</v>
          </cell>
          <cell r="G71">
            <v>11</v>
          </cell>
          <cell r="I71" t="str">
            <v>No information given/refused</v>
          </cell>
          <cell r="BL71">
            <v>0</v>
          </cell>
        </row>
        <row r="72">
          <cell r="F72" t="str">
            <v>f</v>
          </cell>
          <cell r="G72">
            <v>11</v>
          </cell>
          <cell r="AK72">
            <v>44488</v>
          </cell>
          <cell r="BL72">
            <v>0</v>
          </cell>
        </row>
        <row r="73">
          <cell r="F73" t="str">
            <v>m</v>
          </cell>
          <cell r="G73">
            <v>11</v>
          </cell>
          <cell r="I73" t="str">
            <v>White British</v>
          </cell>
          <cell r="K73" t="str">
            <v>N</v>
          </cell>
          <cell r="M73" t="str">
            <v>N</v>
          </cell>
          <cell r="N73" t="str">
            <v>N</v>
          </cell>
          <cell r="BL73">
            <v>0</v>
          </cell>
        </row>
        <row r="74">
          <cell r="F74" t="str">
            <v>m</v>
          </cell>
          <cell r="G74">
            <v>11</v>
          </cell>
          <cell r="I74" t="str">
            <v>No information given/refused</v>
          </cell>
          <cell r="BL74">
            <v>0</v>
          </cell>
        </row>
        <row r="75">
          <cell r="F75" t="str">
            <v>m</v>
          </cell>
          <cell r="G75">
            <v>11</v>
          </cell>
          <cell r="I75" t="str">
            <v>White British</v>
          </cell>
          <cell r="BL75">
            <v>0</v>
          </cell>
        </row>
        <row r="76">
          <cell r="F76" t="str">
            <v>m</v>
          </cell>
          <cell r="G76">
            <v>11</v>
          </cell>
          <cell r="I76" t="str">
            <v>No information given/refused</v>
          </cell>
          <cell r="AK76">
            <v>44004</v>
          </cell>
          <cell r="BL76">
            <v>0</v>
          </cell>
        </row>
        <row r="77">
          <cell r="F77" t="str">
            <v>m</v>
          </cell>
          <cell r="G77">
            <v>11</v>
          </cell>
          <cell r="I77" t="str">
            <v>White other</v>
          </cell>
          <cell r="BL77">
            <v>0</v>
          </cell>
        </row>
        <row r="78">
          <cell r="F78" t="str">
            <v>m</v>
          </cell>
          <cell r="G78">
            <v>11</v>
          </cell>
          <cell r="I78" t="str">
            <v>White</v>
          </cell>
          <cell r="AT78" t="str">
            <v>Y</v>
          </cell>
          <cell r="AW78">
            <v>44858</v>
          </cell>
          <cell r="AY78">
            <v>44862</v>
          </cell>
          <cell r="BL78">
            <v>0</v>
          </cell>
        </row>
        <row r="79">
          <cell r="F79" t="str">
            <v>f</v>
          </cell>
          <cell r="G79">
            <v>11</v>
          </cell>
          <cell r="I79" t="str">
            <v>Black other</v>
          </cell>
          <cell r="AT79" t="str">
            <v>Y</v>
          </cell>
          <cell r="AW79">
            <v>44613</v>
          </cell>
          <cell r="AY79">
            <v>44638</v>
          </cell>
          <cell r="BL79">
            <v>0</v>
          </cell>
        </row>
        <row r="80">
          <cell r="F80" t="str">
            <v>x</v>
          </cell>
          <cell r="G80">
            <v>11</v>
          </cell>
          <cell r="I80" t="str">
            <v>White British</v>
          </cell>
          <cell r="BL80">
            <v>0</v>
          </cell>
        </row>
        <row r="81">
          <cell r="F81" t="str">
            <v>f</v>
          </cell>
          <cell r="G81">
            <v>11</v>
          </cell>
          <cell r="I81" t="str">
            <v>White British</v>
          </cell>
          <cell r="BL81">
            <v>0</v>
          </cell>
        </row>
        <row r="82">
          <cell r="F82" t="str">
            <v>m</v>
          </cell>
          <cell r="G82">
            <v>11</v>
          </cell>
          <cell r="I82" t="str">
            <v>White British</v>
          </cell>
          <cell r="O82" t="str">
            <v>S=EHCP+TU</v>
          </cell>
          <cell r="BL82">
            <v>0</v>
          </cell>
        </row>
        <row r="83">
          <cell r="F83" t="str">
            <v>m</v>
          </cell>
          <cell r="G83">
            <v>11</v>
          </cell>
          <cell r="I83" t="str">
            <v>White other</v>
          </cell>
          <cell r="BL83">
            <v>0</v>
          </cell>
        </row>
        <row r="84">
          <cell r="F84" t="str">
            <v>m</v>
          </cell>
          <cell r="G84">
            <v>11</v>
          </cell>
          <cell r="I84" t="str">
            <v>White British</v>
          </cell>
          <cell r="BL84">
            <v>0</v>
          </cell>
        </row>
        <row r="85">
          <cell r="F85" t="str">
            <v>m</v>
          </cell>
          <cell r="G85">
            <v>11</v>
          </cell>
          <cell r="I85" t="str">
            <v>White British</v>
          </cell>
          <cell r="K85" t="str">
            <v>n</v>
          </cell>
          <cell r="M85" t="str">
            <v>n</v>
          </cell>
          <cell r="N85" t="str">
            <v>n</v>
          </cell>
          <cell r="O85" t="str">
            <v>P=FormAss</v>
          </cell>
          <cell r="BL85">
            <v>0</v>
          </cell>
        </row>
        <row r="86">
          <cell r="F86" t="str">
            <v>m</v>
          </cell>
          <cell r="G86">
            <v>11</v>
          </cell>
          <cell r="I86" t="str">
            <v>No information given/refused</v>
          </cell>
          <cell r="AK86">
            <v>44117</v>
          </cell>
          <cell r="BL86">
            <v>0</v>
          </cell>
        </row>
        <row r="87">
          <cell r="F87" t="str">
            <v>m</v>
          </cell>
          <cell r="G87">
            <v>11</v>
          </cell>
          <cell r="I87" t="str">
            <v>White British</v>
          </cell>
          <cell r="AT87" t="str">
            <v>y</v>
          </cell>
          <cell r="AW87">
            <v>43946</v>
          </cell>
          <cell r="AY87">
            <v>44120</v>
          </cell>
          <cell r="BL87">
            <v>0</v>
          </cell>
        </row>
        <row r="88">
          <cell r="F88" t="str">
            <v>m</v>
          </cell>
          <cell r="G88">
            <v>11</v>
          </cell>
          <cell r="I88" t="str">
            <v>White British</v>
          </cell>
          <cell r="AT88" t="str">
            <v>y</v>
          </cell>
          <cell r="AW88">
            <v>44439</v>
          </cell>
          <cell r="BL88">
            <v>0</v>
          </cell>
        </row>
        <row r="89">
          <cell r="F89" t="str">
            <v>m</v>
          </cell>
          <cell r="G89">
            <v>11</v>
          </cell>
          <cell r="I89" t="str">
            <v>No information given/refused</v>
          </cell>
          <cell r="AK89">
            <v>37029</v>
          </cell>
          <cell r="BL89">
            <v>0</v>
          </cell>
        </row>
        <row r="90">
          <cell r="F90" t="str">
            <v>x</v>
          </cell>
          <cell r="G90">
            <v>10</v>
          </cell>
          <cell r="I90" t="str">
            <v>Black other</v>
          </cell>
          <cell r="BL90">
            <v>0</v>
          </cell>
        </row>
        <row r="91">
          <cell r="F91" t="str">
            <v>x</v>
          </cell>
          <cell r="G91">
            <v>10</v>
          </cell>
          <cell r="I91" t="str">
            <v>White British</v>
          </cell>
          <cell r="BL91">
            <v>0</v>
          </cell>
        </row>
        <row r="92">
          <cell r="F92" t="str">
            <v>m</v>
          </cell>
          <cell r="G92">
            <v>10</v>
          </cell>
          <cell r="I92" t="str">
            <v>No information given/refused</v>
          </cell>
          <cell r="BL92">
            <v>0</v>
          </cell>
        </row>
        <row r="93">
          <cell r="F93" t="str">
            <v>m</v>
          </cell>
          <cell r="G93">
            <v>10</v>
          </cell>
          <cell r="I93" t="str">
            <v>White British</v>
          </cell>
          <cell r="O93" t="str">
            <v>S=EHCP+TU</v>
          </cell>
          <cell r="BL93">
            <v>0</v>
          </cell>
        </row>
        <row r="94">
          <cell r="G94">
            <v>10</v>
          </cell>
          <cell r="Y94" t="str">
            <v>Semh</v>
          </cell>
          <cell r="AB94" t="str">
            <v>2D-other ag</v>
          </cell>
          <cell r="BL94">
            <v>0</v>
          </cell>
        </row>
        <row r="95">
          <cell r="F95" t="str">
            <v>x</v>
          </cell>
          <cell r="G95">
            <v>10</v>
          </cell>
          <cell r="I95" t="str">
            <v>White other</v>
          </cell>
          <cell r="BL95">
            <v>0</v>
          </cell>
        </row>
        <row r="96">
          <cell r="F96" t="str">
            <v>m</v>
          </cell>
          <cell r="G96">
            <v>10</v>
          </cell>
          <cell r="I96" t="str">
            <v>White British</v>
          </cell>
          <cell r="AT96" t="str">
            <v>Y</v>
          </cell>
          <cell r="AW96">
            <v>44622</v>
          </cell>
          <cell r="BL96">
            <v>0</v>
          </cell>
        </row>
        <row r="97">
          <cell r="F97" t="str">
            <v>m</v>
          </cell>
          <cell r="G97">
            <v>10</v>
          </cell>
          <cell r="I97" t="str">
            <v>White British</v>
          </cell>
          <cell r="BL97">
            <v>0</v>
          </cell>
        </row>
        <row r="98">
          <cell r="F98" t="str">
            <v>x</v>
          </cell>
          <cell r="G98">
            <v>10</v>
          </cell>
          <cell r="I98" t="str">
            <v>White British</v>
          </cell>
          <cell r="BL98">
            <v>0</v>
          </cell>
        </row>
        <row r="99">
          <cell r="F99" t="str">
            <v>m</v>
          </cell>
          <cell r="G99">
            <v>10</v>
          </cell>
          <cell r="I99" t="str">
            <v>White</v>
          </cell>
          <cell r="BL99">
            <v>0</v>
          </cell>
        </row>
        <row r="100">
          <cell r="G100">
            <v>10</v>
          </cell>
          <cell r="BL100">
            <v>0</v>
          </cell>
        </row>
        <row r="101">
          <cell r="G101">
            <v>10</v>
          </cell>
          <cell r="AT101" t="str">
            <v>y</v>
          </cell>
          <cell r="AW101">
            <v>44934</v>
          </cell>
          <cell r="BL101">
            <v>0</v>
          </cell>
        </row>
        <row r="102">
          <cell r="F102" t="str">
            <v>m</v>
          </cell>
          <cell r="G102">
            <v>10</v>
          </cell>
          <cell r="I102" t="str">
            <v>No information given/refused</v>
          </cell>
          <cell r="BL102">
            <v>0</v>
          </cell>
        </row>
        <row r="103">
          <cell r="F103" t="str">
            <v>f</v>
          </cell>
          <cell r="G103">
            <v>10</v>
          </cell>
          <cell r="M103" t="str">
            <v>y</v>
          </cell>
          <cell r="N103" t="str">
            <v>y</v>
          </cell>
          <cell r="Y103" t="str">
            <v>Semh</v>
          </cell>
          <cell r="AB103" t="str">
            <v>1A-school</v>
          </cell>
          <cell r="BL103">
            <v>0</v>
          </cell>
        </row>
        <row r="104">
          <cell r="F104" t="str">
            <v>m</v>
          </cell>
          <cell r="G104">
            <v>10</v>
          </cell>
          <cell r="I104" t="str">
            <v>White British</v>
          </cell>
          <cell r="BL104">
            <v>0</v>
          </cell>
        </row>
        <row r="105">
          <cell r="F105" t="str">
            <v>f</v>
          </cell>
          <cell r="G105">
            <v>10</v>
          </cell>
          <cell r="I105" t="str">
            <v>White British</v>
          </cell>
          <cell r="AT105" t="str">
            <v>Y</v>
          </cell>
          <cell r="AW105">
            <v>44641</v>
          </cell>
          <cell r="AX105">
            <v>44690</v>
          </cell>
          <cell r="BL105">
            <v>0</v>
          </cell>
        </row>
        <row r="106">
          <cell r="F106" t="str">
            <v>m</v>
          </cell>
          <cell r="G106">
            <v>10</v>
          </cell>
          <cell r="I106" t="str">
            <v>White British</v>
          </cell>
          <cell r="BL106">
            <v>0</v>
          </cell>
        </row>
        <row r="107">
          <cell r="F107" t="str">
            <v>m</v>
          </cell>
          <cell r="G107">
            <v>10</v>
          </cell>
          <cell r="Y107" t="str">
            <v>Semh</v>
          </cell>
          <cell r="AB107" t="str">
            <v>3A-ptPM Tier 3</v>
          </cell>
          <cell r="BL107">
            <v>0</v>
          </cell>
        </row>
        <row r="108">
          <cell r="F108" t="str">
            <v>m</v>
          </cell>
          <cell r="G108">
            <v>10</v>
          </cell>
          <cell r="I108" t="str">
            <v>No information given/refused</v>
          </cell>
          <cell r="BL108">
            <v>0</v>
          </cell>
        </row>
        <row r="109">
          <cell r="G109">
            <v>10</v>
          </cell>
          <cell r="BL109">
            <v>0</v>
          </cell>
        </row>
        <row r="110">
          <cell r="F110" t="str">
            <v>m</v>
          </cell>
          <cell r="G110">
            <v>10</v>
          </cell>
          <cell r="I110" t="str">
            <v>No information given/refused</v>
          </cell>
          <cell r="BL110">
            <v>0</v>
          </cell>
        </row>
        <row r="111">
          <cell r="F111" t="str">
            <v>f</v>
          </cell>
          <cell r="G111">
            <v>10</v>
          </cell>
          <cell r="I111" t="str">
            <v>No information given/refused</v>
          </cell>
          <cell r="BL111">
            <v>0</v>
          </cell>
        </row>
        <row r="112">
          <cell r="G112">
            <v>10</v>
          </cell>
          <cell r="BL112">
            <v>0</v>
          </cell>
        </row>
        <row r="113">
          <cell r="G113">
            <v>10</v>
          </cell>
          <cell r="I113" t="str">
            <v>White other</v>
          </cell>
          <cell r="BL113">
            <v>0</v>
          </cell>
        </row>
        <row r="114">
          <cell r="G114">
            <v>10</v>
          </cell>
          <cell r="AT114" t="str">
            <v>y</v>
          </cell>
          <cell r="AW114">
            <v>44934</v>
          </cell>
          <cell r="BL114">
            <v>0</v>
          </cell>
        </row>
        <row r="115">
          <cell r="F115" t="str">
            <v>x</v>
          </cell>
          <cell r="G115">
            <v>10</v>
          </cell>
          <cell r="I115" t="str">
            <v>No information given/refused</v>
          </cell>
          <cell r="BL115">
            <v>0</v>
          </cell>
        </row>
        <row r="116">
          <cell r="F116" t="str">
            <v>m</v>
          </cell>
          <cell r="G116">
            <v>10</v>
          </cell>
          <cell r="I116" t="str">
            <v>White British</v>
          </cell>
          <cell r="BL116">
            <v>0</v>
          </cell>
        </row>
        <row r="117">
          <cell r="F117" t="str">
            <v>m</v>
          </cell>
          <cell r="G117">
            <v>10</v>
          </cell>
          <cell r="I117" t="str">
            <v>No information given/refused</v>
          </cell>
          <cell r="AT117" t="str">
            <v>Y</v>
          </cell>
          <cell r="AW117">
            <v>44613</v>
          </cell>
          <cell r="BL117">
            <v>0</v>
          </cell>
        </row>
        <row r="118">
          <cell r="F118" t="str">
            <v>x</v>
          </cell>
          <cell r="G118">
            <v>10</v>
          </cell>
          <cell r="I118" t="str">
            <v>White British</v>
          </cell>
          <cell r="BL118">
            <v>0</v>
          </cell>
        </row>
        <row r="119">
          <cell r="F119" t="str">
            <v>m</v>
          </cell>
          <cell r="G119">
            <v>10</v>
          </cell>
          <cell r="M119" t="str">
            <v>y</v>
          </cell>
          <cell r="N119" t="str">
            <v>y</v>
          </cell>
          <cell r="O119" t="str">
            <v>R=EHCPonly</v>
          </cell>
          <cell r="Y119" t="str">
            <v>Semh</v>
          </cell>
          <cell r="AB119" t="str">
            <v>2G-form ass</v>
          </cell>
          <cell r="BL119">
            <v>0</v>
          </cell>
        </row>
        <row r="120">
          <cell r="G120">
            <v>10</v>
          </cell>
          <cell r="BL120">
            <v>0</v>
          </cell>
        </row>
        <row r="121">
          <cell r="F121" t="str">
            <v>x</v>
          </cell>
          <cell r="G121">
            <v>10</v>
          </cell>
          <cell r="I121" t="str">
            <v>White British</v>
          </cell>
          <cell r="BL121">
            <v>0</v>
          </cell>
        </row>
        <row r="122">
          <cell r="G122">
            <v>10</v>
          </cell>
          <cell r="AT122" t="str">
            <v>y</v>
          </cell>
          <cell r="AW122">
            <v>44934</v>
          </cell>
          <cell r="BL122">
            <v>0</v>
          </cell>
        </row>
        <row r="123">
          <cell r="F123" t="str">
            <v>m</v>
          </cell>
          <cell r="G123">
            <v>10</v>
          </cell>
          <cell r="I123" t="str">
            <v>White</v>
          </cell>
          <cell r="AT123" t="str">
            <v>Y</v>
          </cell>
          <cell r="AW123">
            <v>44846</v>
          </cell>
          <cell r="AY123">
            <v>44873</v>
          </cell>
          <cell r="BL123">
            <v>0</v>
          </cell>
        </row>
        <row r="124">
          <cell r="F124" t="str">
            <v>m</v>
          </cell>
          <cell r="G124">
            <v>10</v>
          </cell>
          <cell r="I124" t="str">
            <v>White British</v>
          </cell>
          <cell r="BL124">
            <v>0</v>
          </cell>
        </row>
        <row r="125">
          <cell r="F125" t="str">
            <v>m</v>
          </cell>
          <cell r="G125">
            <v>10</v>
          </cell>
          <cell r="AK125">
            <v>44448</v>
          </cell>
          <cell r="BL125">
            <v>0</v>
          </cell>
        </row>
        <row r="126">
          <cell r="F126" t="str">
            <v>m</v>
          </cell>
          <cell r="G126">
            <v>10</v>
          </cell>
          <cell r="I126" t="str">
            <v>White British</v>
          </cell>
          <cell r="BL126">
            <v>0</v>
          </cell>
        </row>
        <row r="127">
          <cell r="F127" t="str">
            <v>m</v>
          </cell>
          <cell r="G127">
            <v>10</v>
          </cell>
          <cell r="M127" t="str">
            <v>y</v>
          </cell>
          <cell r="N127" t="str">
            <v>y</v>
          </cell>
          <cell r="Y127" t="str">
            <v>Semh</v>
          </cell>
          <cell r="AB127" t="str">
            <v>2D-other ag</v>
          </cell>
        </row>
        <row r="128">
          <cell r="F128" t="str">
            <v>x</v>
          </cell>
          <cell r="G128">
            <v>10</v>
          </cell>
          <cell r="BL128">
            <v>0</v>
          </cell>
        </row>
        <row r="129">
          <cell r="F129" t="str">
            <v>m</v>
          </cell>
          <cell r="G129">
            <v>10</v>
          </cell>
          <cell r="I129" t="str">
            <v>White British</v>
          </cell>
          <cell r="BL129">
            <v>0</v>
          </cell>
        </row>
        <row r="130">
          <cell r="F130" t="str">
            <v>f</v>
          </cell>
          <cell r="G130">
            <v>10</v>
          </cell>
          <cell r="I130" t="str">
            <v>No information given/refused</v>
          </cell>
          <cell r="AK130">
            <v>44224</v>
          </cell>
          <cell r="BL130">
            <v>0</v>
          </cell>
        </row>
        <row r="131">
          <cell r="F131" t="str">
            <v>x</v>
          </cell>
          <cell r="G131">
            <v>10</v>
          </cell>
          <cell r="I131" t="str">
            <v>White British</v>
          </cell>
          <cell r="BL131">
            <v>0</v>
          </cell>
        </row>
        <row r="132">
          <cell r="F132" t="str">
            <v>m</v>
          </cell>
          <cell r="G132">
            <v>10</v>
          </cell>
          <cell r="I132" t="str">
            <v>White British</v>
          </cell>
          <cell r="AT132" t="str">
            <v>Y</v>
          </cell>
          <cell r="AW132">
            <v>44533</v>
          </cell>
          <cell r="AX132">
            <v>44613</v>
          </cell>
          <cell r="BL132">
            <v>0</v>
          </cell>
        </row>
        <row r="133">
          <cell r="F133" t="str">
            <v>m</v>
          </cell>
          <cell r="G133">
            <v>10</v>
          </cell>
          <cell r="Y133" t="str">
            <v>Semh</v>
          </cell>
          <cell r="AB133" t="str">
            <v>3B-ftPM Tier 4</v>
          </cell>
        </row>
        <row r="134">
          <cell r="G134">
            <v>9</v>
          </cell>
          <cell r="AT134" t="str">
            <v>y</v>
          </cell>
          <cell r="AW134">
            <v>44934</v>
          </cell>
          <cell r="BL134">
            <v>0</v>
          </cell>
        </row>
        <row r="135">
          <cell r="F135" t="str">
            <v>m</v>
          </cell>
          <cell r="G135">
            <v>9</v>
          </cell>
          <cell r="I135" t="str">
            <v>White British</v>
          </cell>
          <cell r="AT135" t="str">
            <v>Y</v>
          </cell>
          <cell r="AW135">
            <v>44537</v>
          </cell>
          <cell r="AY135">
            <v>44567</v>
          </cell>
          <cell r="BL135">
            <v>0</v>
          </cell>
        </row>
        <row r="136">
          <cell r="F136" t="str">
            <v>f</v>
          </cell>
          <cell r="G136">
            <v>9</v>
          </cell>
          <cell r="I136" t="str">
            <v>White British</v>
          </cell>
          <cell r="BL136">
            <v>0</v>
          </cell>
        </row>
        <row r="137">
          <cell r="F137" t="str">
            <v>m</v>
          </cell>
          <cell r="G137">
            <v>9</v>
          </cell>
          <cell r="I137" t="str">
            <v>White British</v>
          </cell>
          <cell r="AT137" t="str">
            <v>Y</v>
          </cell>
          <cell r="AW137">
            <v>44676</v>
          </cell>
          <cell r="AY137">
            <v>44809</v>
          </cell>
          <cell r="BL137">
            <v>0</v>
          </cell>
        </row>
        <row r="138">
          <cell r="F138" t="str">
            <v>m</v>
          </cell>
          <cell r="G138">
            <v>9</v>
          </cell>
          <cell r="I138" t="str">
            <v>White British</v>
          </cell>
          <cell r="BL138">
            <v>0</v>
          </cell>
        </row>
        <row r="139">
          <cell r="F139" t="str">
            <v>f</v>
          </cell>
          <cell r="G139">
            <v>9</v>
          </cell>
          <cell r="I139" t="str">
            <v>White British</v>
          </cell>
          <cell r="BL139">
            <v>0</v>
          </cell>
        </row>
        <row r="140">
          <cell r="F140" t="str">
            <v>m</v>
          </cell>
          <cell r="G140">
            <v>9</v>
          </cell>
          <cell r="I140" t="str">
            <v>White British</v>
          </cell>
          <cell r="BL140">
            <v>0</v>
          </cell>
        </row>
        <row r="141">
          <cell r="F141" t="str">
            <v>x</v>
          </cell>
          <cell r="G141">
            <v>9</v>
          </cell>
          <cell r="I141" t="str">
            <v>White British</v>
          </cell>
          <cell r="BL141">
            <v>0</v>
          </cell>
        </row>
        <row r="142">
          <cell r="F142" t="str">
            <v>x</v>
          </cell>
          <cell r="G142">
            <v>9</v>
          </cell>
          <cell r="I142" t="str">
            <v>White British</v>
          </cell>
          <cell r="BL142">
            <v>0</v>
          </cell>
        </row>
        <row r="143">
          <cell r="F143" t="str">
            <v>f</v>
          </cell>
          <cell r="G143">
            <v>9</v>
          </cell>
          <cell r="O143" t="str">
            <v>R=EHCPonly</v>
          </cell>
          <cell r="Y143" t="str">
            <v>Semh</v>
          </cell>
        </row>
        <row r="144">
          <cell r="G144">
            <v>9</v>
          </cell>
          <cell r="BL144">
            <v>0</v>
          </cell>
        </row>
        <row r="145">
          <cell r="G145">
            <v>9</v>
          </cell>
          <cell r="BL145">
            <v>0</v>
          </cell>
        </row>
        <row r="146">
          <cell r="F146" t="str">
            <v>m</v>
          </cell>
          <cell r="G146">
            <v>9</v>
          </cell>
          <cell r="O146" t="str">
            <v>P=FormAss</v>
          </cell>
          <cell r="Y146" t="str">
            <v>Semh</v>
          </cell>
          <cell r="AB146" t="str">
            <v>2G-form ass</v>
          </cell>
          <cell r="BL146">
            <v>0</v>
          </cell>
        </row>
        <row r="147">
          <cell r="F147" t="str">
            <v>m</v>
          </cell>
          <cell r="G147">
            <v>9</v>
          </cell>
          <cell r="O147" t="str">
            <v>P=FormAss</v>
          </cell>
          <cell r="Y147" t="str">
            <v>Semh</v>
          </cell>
          <cell r="AB147" t="str">
            <v>2D-other ag</v>
          </cell>
        </row>
        <row r="148">
          <cell r="F148" t="str">
            <v>f</v>
          </cell>
          <cell r="G148">
            <v>9</v>
          </cell>
          <cell r="I148" t="str">
            <v>White British</v>
          </cell>
          <cell r="AT148" t="str">
            <v>Y</v>
          </cell>
          <cell r="AW148">
            <v>44594</v>
          </cell>
          <cell r="AX148">
            <v>44644</v>
          </cell>
          <cell r="BL148">
            <v>0</v>
          </cell>
        </row>
        <row r="149">
          <cell r="F149" t="str">
            <v>x</v>
          </cell>
          <cell r="G149">
            <v>9</v>
          </cell>
          <cell r="I149" t="str">
            <v>White other</v>
          </cell>
          <cell r="BL149">
            <v>0</v>
          </cell>
        </row>
        <row r="150">
          <cell r="F150" t="str">
            <v>m</v>
          </cell>
          <cell r="G150">
            <v>9</v>
          </cell>
          <cell r="I150" t="str">
            <v>No information given/refused</v>
          </cell>
          <cell r="BL150">
            <v>0</v>
          </cell>
        </row>
        <row r="151">
          <cell r="G151">
            <v>9</v>
          </cell>
          <cell r="BL151">
            <v>0</v>
          </cell>
        </row>
        <row r="152">
          <cell r="F152" t="str">
            <v>m</v>
          </cell>
          <cell r="G152">
            <v>9</v>
          </cell>
          <cell r="I152" t="str">
            <v>White British</v>
          </cell>
          <cell r="AT152" t="str">
            <v>Y</v>
          </cell>
          <cell r="AW152">
            <v>44613</v>
          </cell>
          <cell r="AX152">
            <v>44614</v>
          </cell>
          <cell r="BL152">
            <v>0</v>
          </cell>
        </row>
        <row r="153">
          <cell r="F153" t="str">
            <v>m</v>
          </cell>
          <cell r="G153">
            <v>9</v>
          </cell>
          <cell r="I153" t="str">
            <v>White British</v>
          </cell>
          <cell r="AT153" t="str">
            <v>Y</v>
          </cell>
          <cell r="AW153">
            <v>44531</v>
          </cell>
          <cell r="AY153">
            <v>44536</v>
          </cell>
          <cell r="BL153">
            <v>0</v>
          </cell>
        </row>
        <row r="154">
          <cell r="G154">
            <v>9</v>
          </cell>
          <cell r="I154" t="str">
            <v>White British</v>
          </cell>
          <cell r="BL154">
            <v>0</v>
          </cell>
        </row>
        <row r="155">
          <cell r="G155">
            <v>9</v>
          </cell>
          <cell r="BL155">
            <v>0</v>
          </cell>
        </row>
        <row r="156">
          <cell r="F156" t="str">
            <v>m</v>
          </cell>
          <cell r="G156">
            <v>9</v>
          </cell>
          <cell r="Y156" t="str">
            <v>Semh</v>
          </cell>
          <cell r="AB156" t="str">
            <v>1A-school</v>
          </cell>
          <cell r="BL156">
            <v>0</v>
          </cell>
        </row>
        <row r="157">
          <cell r="F157" t="str">
            <v>x</v>
          </cell>
          <cell r="G157">
            <v>9</v>
          </cell>
          <cell r="I157" t="str">
            <v>White British</v>
          </cell>
          <cell r="BL157">
            <v>0</v>
          </cell>
        </row>
        <row r="158">
          <cell r="F158" t="str">
            <v>x</v>
          </cell>
          <cell r="G158">
            <v>9</v>
          </cell>
          <cell r="I158" t="str">
            <v>White British</v>
          </cell>
          <cell r="BL158">
            <v>0</v>
          </cell>
        </row>
        <row r="159">
          <cell r="G159">
            <v>9</v>
          </cell>
          <cell r="AT159" t="str">
            <v>y</v>
          </cell>
          <cell r="AW159">
            <v>44934</v>
          </cell>
          <cell r="BL159">
            <v>0</v>
          </cell>
        </row>
        <row r="160">
          <cell r="F160" t="str">
            <v>x</v>
          </cell>
          <cell r="G160">
            <v>9</v>
          </cell>
          <cell r="I160" t="str">
            <v>White other</v>
          </cell>
          <cell r="BL160">
            <v>0</v>
          </cell>
        </row>
        <row r="161">
          <cell r="F161" t="str">
            <v>x</v>
          </cell>
          <cell r="G161">
            <v>9</v>
          </cell>
          <cell r="I161" t="str">
            <v>White other</v>
          </cell>
          <cell r="BL161">
            <v>0</v>
          </cell>
        </row>
        <row r="162">
          <cell r="G162">
            <v>9</v>
          </cell>
          <cell r="BL162">
            <v>0</v>
          </cell>
        </row>
        <row r="163">
          <cell r="G163">
            <v>9</v>
          </cell>
          <cell r="BL163">
            <v>0</v>
          </cell>
        </row>
        <row r="164">
          <cell r="G164">
            <v>9</v>
          </cell>
          <cell r="I164" t="str">
            <v>White</v>
          </cell>
          <cell r="BL164">
            <v>0</v>
          </cell>
        </row>
        <row r="165">
          <cell r="F165" t="str">
            <v>x</v>
          </cell>
          <cell r="G165">
            <v>9</v>
          </cell>
          <cell r="I165" t="str">
            <v>White other</v>
          </cell>
          <cell r="O165" t="str">
            <v>Q=TopUp</v>
          </cell>
          <cell r="BL165">
            <v>0</v>
          </cell>
        </row>
        <row r="166">
          <cell r="F166" t="str">
            <v>m</v>
          </cell>
          <cell r="G166">
            <v>9</v>
          </cell>
          <cell r="I166" t="str">
            <v>White other</v>
          </cell>
          <cell r="AT166" t="str">
            <v>y</v>
          </cell>
          <cell r="AW166">
            <v>44435</v>
          </cell>
          <cell r="AX166">
            <v>44574</v>
          </cell>
          <cell r="BL166">
            <v>0</v>
          </cell>
        </row>
        <row r="167">
          <cell r="F167" t="str">
            <v>m</v>
          </cell>
          <cell r="G167">
            <v>9</v>
          </cell>
          <cell r="I167" t="str">
            <v>White</v>
          </cell>
          <cell r="BL167">
            <v>0</v>
          </cell>
        </row>
        <row r="168">
          <cell r="F168" t="str">
            <v>f</v>
          </cell>
          <cell r="G168">
            <v>9</v>
          </cell>
          <cell r="I168" t="str">
            <v>White British</v>
          </cell>
          <cell r="AT168" t="str">
            <v>y</v>
          </cell>
          <cell r="AW168">
            <v>44439</v>
          </cell>
          <cell r="AY168">
            <v>44505</v>
          </cell>
          <cell r="BL168">
            <v>0</v>
          </cell>
        </row>
        <row r="169">
          <cell r="F169" t="str">
            <v>x</v>
          </cell>
          <cell r="G169">
            <v>9</v>
          </cell>
          <cell r="I169" t="str">
            <v>White British</v>
          </cell>
          <cell r="BL169">
            <v>0</v>
          </cell>
        </row>
        <row r="170">
          <cell r="G170">
            <v>9</v>
          </cell>
          <cell r="AT170" t="str">
            <v>y</v>
          </cell>
          <cell r="AW170">
            <v>44934</v>
          </cell>
          <cell r="BL170">
            <v>0</v>
          </cell>
        </row>
        <row r="171">
          <cell r="G171">
            <v>9</v>
          </cell>
          <cell r="O171" t="str">
            <v>S=EHCP+TU</v>
          </cell>
          <cell r="Y171" t="str">
            <v>Semh</v>
          </cell>
          <cell r="BL171">
            <v>0</v>
          </cell>
        </row>
        <row r="172">
          <cell r="G172">
            <v>9</v>
          </cell>
          <cell r="BL172">
            <v>0</v>
          </cell>
        </row>
        <row r="173">
          <cell r="F173" t="str">
            <v>m</v>
          </cell>
          <cell r="G173">
            <v>9</v>
          </cell>
          <cell r="I173" t="str">
            <v>White British</v>
          </cell>
          <cell r="BL173">
            <v>0</v>
          </cell>
        </row>
        <row r="174">
          <cell r="G174">
            <v>9</v>
          </cell>
          <cell r="Y174" t="str">
            <v>Semh</v>
          </cell>
        </row>
        <row r="175">
          <cell r="F175" t="str">
            <v>x</v>
          </cell>
          <cell r="G175">
            <v>9</v>
          </cell>
          <cell r="I175" t="str">
            <v>White British</v>
          </cell>
          <cell r="BL175">
            <v>0</v>
          </cell>
        </row>
        <row r="176">
          <cell r="F176" t="str">
            <v>f</v>
          </cell>
          <cell r="G176">
            <v>9</v>
          </cell>
          <cell r="I176" t="str">
            <v>White British</v>
          </cell>
          <cell r="AT176" t="str">
            <v>y</v>
          </cell>
          <cell r="AW176">
            <v>44310</v>
          </cell>
          <cell r="AX176">
            <v>44456</v>
          </cell>
          <cell r="BL176">
            <v>0</v>
          </cell>
        </row>
        <row r="177">
          <cell r="F177" t="str">
            <v>f</v>
          </cell>
          <cell r="G177">
            <v>9</v>
          </cell>
          <cell r="I177" t="str">
            <v>White British</v>
          </cell>
          <cell r="BL177">
            <v>0</v>
          </cell>
        </row>
        <row r="178">
          <cell r="F178" t="str">
            <v>x</v>
          </cell>
          <cell r="G178">
            <v>9</v>
          </cell>
          <cell r="I178" t="str">
            <v>White British</v>
          </cell>
          <cell r="BL178">
            <v>0</v>
          </cell>
        </row>
        <row r="179">
          <cell r="F179" t="str">
            <v>F</v>
          </cell>
          <cell r="G179">
            <v>9</v>
          </cell>
          <cell r="I179" t="str">
            <v>White</v>
          </cell>
          <cell r="BL179">
            <v>0</v>
          </cell>
        </row>
        <row r="180">
          <cell r="F180" t="str">
            <v>f</v>
          </cell>
          <cell r="G180">
            <v>9</v>
          </cell>
          <cell r="I180" t="str">
            <v>White</v>
          </cell>
          <cell r="BL180">
            <v>0</v>
          </cell>
        </row>
        <row r="181">
          <cell r="F181" t="str">
            <v>m</v>
          </cell>
          <cell r="G181">
            <v>9</v>
          </cell>
          <cell r="BL181">
            <v>25</v>
          </cell>
        </row>
        <row r="182">
          <cell r="F182" t="str">
            <v>m</v>
          </cell>
          <cell r="G182">
            <v>9</v>
          </cell>
          <cell r="I182" t="str">
            <v>Black other</v>
          </cell>
          <cell r="BL182">
            <v>0</v>
          </cell>
        </row>
        <row r="183">
          <cell r="F183" t="str">
            <v>x</v>
          </cell>
          <cell r="G183">
            <v>9</v>
          </cell>
          <cell r="I183" t="str">
            <v>White other</v>
          </cell>
          <cell r="BL183">
            <v>0</v>
          </cell>
        </row>
        <row r="184">
          <cell r="F184" t="str">
            <v>m</v>
          </cell>
          <cell r="G184">
            <v>9</v>
          </cell>
          <cell r="I184" t="str">
            <v>White British</v>
          </cell>
          <cell r="BL184">
            <v>0</v>
          </cell>
        </row>
        <row r="185">
          <cell r="G185">
            <v>9</v>
          </cell>
          <cell r="AT185" t="str">
            <v>y</v>
          </cell>
          <cell r="AW185">
            <v>44934</v>
          </cell>
          <cell r="BL185">
            <v>0</v>
          </cell>
        </row>
        <row r="186">
          <cell r="F186" t="str">
            <v>x</v>
          </cell>
          <cell r="G186">
            <v>9</v>
          </cell>
          <cell r="I186" t="str">
            <v>White British</v>
          </cell>
          <cell r="BL186">
            <v>0</v>
          </cell>
        </row>
        <row r="187">
          <cell r="G187">
            <v>9</v>
          </cell>
          <cell r="I187" t="str">
            <v>White</v>
          </cell>
          <cell r="BL187">
            <v>0</v>
          </cell>
        </row>
        <row r="188">
          <cell r="G188">
            <v>9</v>
          </cell>
          <cell r="BL188">
            <v>0</v>
          </cell>
        </row>
        <row r="189">
          <cell r="F189" t="str">
            <v>m</v>
          </cell>
          <cell r="G189">
            <v>9</v>
          </cell>
          <cell r="I189" t="str">
            <v>White British</v>
          </cell>
          <cell r="BL189">
            <v>0</v>
          </cell>
        </row>
        <row r="190">
          <cell r="F190" t="str">
            <v>f</v>
          </cell>
          <cell r="G190">
            <v>9</v>
          </cell>
          <cell r="I190" t="str">
            <v>White</v>
          </cell>
          <cell r="BG190">
            <v>44865</v>
          </cell>
          <cell r="BL190">
            <v>22</v>
          </cell>
        </row>
        <row r="191">
          <cell r="G191">
            <v>9</v>
          </cell>
          <cell r="BL191">
            <v>0</v>
          </cell>
        </row>
        <row r="192">
          <cell r="G192">
            <v>9</v>
          </cell>
          <cell r="BL192">
            <v>0</v>
          </cell>
        </row>
        <row r="193">
          <cell r="G193">
            <v>9</v>
          </cell>
          <cell r="BL193">
            <v>0</v>
          </cell>
        </row>
        <row r="194">
          <cell r="F194" t="str">
            <v>x</v>
          </cell>
          <cell r="G194">
            <v>8</v>
          </cell>
          <cell r="I194" t="str">
            <v>White British</v>
          </cell>
          <cell r="O194" t="str">
            <v>S=EHCP+TU</v>
          </cell>
          <cell r="BL194">
            <v>0</v>
          </cell>
        </row>
        <row r="195">
          <cell r="G195">
            <v>8</v>
          </cell>
          <cell r="Y195" t="str">
            <v>Semh</v>
          </cell>
        </row>
        <row r="196">
          <cell r="G196">
            <v>8</v>
          </cell>
          <cell r="BL196">
            <v>0</v>
          </cell>
        </row>
        <row r="197">
          <cell r="G197">
            <v>8</v>
          </cell>
          <cell r="Y197" t="str">
            <v>Semh</v>
          </cell>
          <cell r="BL197">
            <v>0</v>
          </cell>
        </row>
        <row r="198">
          <cell r="F198" t="str">
            <v>m</v>
          </cell>
          <cell r="G198">
            <v>8</v>
          </cell>
          <cell r="Y198" t="str">
            <v>Semh</v>
          </cell>
          <cell r="AB198" t="str">
            <v>2D-other ag</v>
          </cell>
        </row>
        <row r="199">
          <cell r="G199">
            <v>8</v>
          </cell>
          <cell r="BL199">
            <v>0</v>
          </cell>
        </row>
        <row r="200">
          <cell r="F200" t="str">
            <v>m</v>
          </cell>
          <cell r="G200">
            <v>8</v>
          </cell>
          <cell r="I200" t="str">
            <v>White British</v>
          </cell>
          <cell r="AT200" t="str">
            <v>y</v>
          </cell>
          <cell r="AW200">
            <v>44433</v>
          </cell>
          <cell r="AY200">
            <v>44456</v>
          </cell>
          <cell r="BL200">
            <v>0</v>
          </cell>
        </row>
        <row r="201">
          <cell r="F201" t="str">
            <v>x</v>
          </cell>
          <cell r="G201">
            <v>8</v>
          </cell>
          <cell r="I201" t="str">
            <v>White British</v>
          </cell>
          <cell r="BL201">
            <v>0</v>
          </cell>
        </row>
        <row r="202">
          <cell r="F202" t="str">
            <v>m</v>
          </cell>
          <cell r="G202">
            <v>8</v>
          </cell>
          <cell r="M202" t="str">
            <v>y</v>
          </cell>
          <cell r="N202" t="str">
            <v>y</v>
          </cell>
          <cell r="O202" t="str">
            <v>P=FormAss</v>
          </cell>
          <cell r="Y202" t="str">
            <v>Semh</v>
          </cell>
          <cell r="AB202" t="str">
            <v>2G-form ass</v>
          </cell>
        </row>
        <row r="203">
          <cell r="F203" t="str">
            <v>m</v>
          </cell>
          <cell r="G203">
            <v>8</v>
          </cell>
          <cell r="I203" t="str">
            <v>White British</v>
          </cell>
          <cell r="BL203">
            <v>0</v>
          </cell>
        </row>
        <row r="204">
          <cell r="F204" t="str">
            <v>f</v>
          </cell>
          <cell r="G204">
            <v>8</v>
          </cell>
          <cell r="Y204" t="str">
            <v>Semh</v>
          </cell>
          <cell r="AB204" t="str">
            <v>1A-school</v>
          </cell>
          <cell r="BL204">
            <v>0</v>
          </cell>
        </row>
        <row r="205">
          <cell r="F205" t="str">
            <v>m</v>
          </cell>
          <cell r="G205">
            <v>8</v>
          </cell>
          <cell r="O205" t="str">
            <v>P=FormAss</v>
          </cell>
          <cell r="Y205" t="str">
            <v>Semh</v>
          </cell>
          <cell r="AB205" t="str">
            <v>1A-school</v>
          </cell>
          <cell r="BL205">
            <v>0</v>
          </cell>
        </row>
        <row r="206">
          <cell r="F206" t="str">
            <v>x</v>
          </cell>
          <cell r="G206">
            <v>8</v>
          </cell>
          <cell r="I206" t="str">
            <v>White British</v>
          </cell>
          <cell r="BL206">
            <v>0</v>
          </cell>
        </row>
        <row r="207">
          <cell r="F207" t="str">
            <v>m</v>
          </cell>
          <cell r="G207">
            <v>8</v>
          </cell>
          <cell r="M207" t="str">
            <v>y</v>
          </cell>
          <cell r="N207" t="str">
            <v>y</v>
          </cell>
          <cell r="O207" t="str">
            <v>P=FormAss</v>
          </cell>
          <cell r="Y207" t="str">
            <v>Semh</v>
          </cell>
          <cell r="AB207" t="str">
            <v>2G-form ass</v>
          </cell>
        </row>
        <row r="208">
          <cell r="G208">
            <v>8</v>
          </cell>
          <cell r="BL208">
            <v>0</v>
          </cell>
        </row>
        <row r="209">
          <cell r="G209">
            <v>8</v>
          </cell>
          <cell r="I209" t="str">
            <v>White</v>
          </cell>
          <cell r="BL209">
            <v>0</v>
          </cell>
        </row>
        <row r="210">
          <cell r="G210">
            <v>8</v>
          </cell>
          <cell r="BL210">
            <v>0</v>
          </cell>
        </row>
        <row r="211">
          <cell r="G211">
            <v>8</v>
          </cell>
          <cell r="BL211">
            <v>0</v>
          </cell>
        </row>
        <row r="212">
          <cell r="G212">
            <v>8</v>
          </cell>
          <cell r="Y212" t="str">
            <v>Semh</v>
          </cell>
          <cell r="BL212">
            <v>0</v>
          </cell>
        </row>
        <row r="213">
          <cell r="G213">
            <v>8</v>
          </cell>
          <cell r="BL213">
            <v>0</v>
          </cell>
        </row>
        <row r="214">
          <cell r="F214" t="str">
            <v>m</v>
          </cell>
          <cell r="G214">
            <v>8</v>
          </cell>
          <cell r="I214" t="str">
            <v>White other</v>
          </cell>
          <cell r="BL214">
            <v>0</v>
          </cell>
        </row>
        <row r="215">
          <cell r="F215" t="str">
            <v>f</v>
          </cell>
          <cell r="G215">
            <v>8</v>
          </cell>
          <cell r="M215" t="str">
            <v>y</v>
          </cell>
          <cell r="N215" t="str">
            <v>y</v>
          </cell>
          <cell r="Y215" t="str">
            <v>Semh</v>
          </cell>
        </row>
        <row r="216">
          <cell r="G216">
            <v>8</v>
          </cell>
          <cell r="BL216">
            <v>0</v>
          </cell>
        </row>
        <row r="217">
          <cell r="F217" t="str">
            <v>m</v>
          </cell>
          <cell r="G217">
            <v>8</v>
          </cell>
          <cell r="I217" t="str">
            <v>White other</v>
          </cell>
          <cell r="BL217">
            <v>0</v>
          </cell>
        </row>
        <row r="218">
          <cell r="F218" t="str">
            <v>f</v>
          </cell>
          <cell r="G218">
            <v>8</v>
          </cell>
          <cell r="Y218" t="str">
            <v>Semh</v>
          </cell>
          <cell r="AB218" t="str">
            <v>2D-other ag</v>
          </cell>
          <cell r="BL218">
            <v>0</v>
          </cell>
        </row>
        <row r="219">
          <cell r="F219" t="str">
            <v>f</v>
          </cell>
          <cell r="G219">
            <v>8</v>
          </cell>
          <cell r="I219" t="str">
            <v>White British</v>
          </cell>
          <cell r="BL219">
            <v>0</v>
          </cell>
        </row>
        <row r="220">
          <cell r="F220" t="str">
            <v>f</v>
          </cell>
          <cell r="G220">
            <v>8</v>
          </cell>
          <cell r="I220" t="str">
            <v>White British</v>
          </cell>
          <cell r="BL220">
            <v>0</v>
          </cell>
        </row>
        <row r="221">
          <cell r="F221" t="str">
            <v>f</v>
          </cell>
          <cell r="G221">
            <v>8</v>
          </cell>
          <cell r="I221" t="str">
            <v>White British</v>
          </cell>
          <cell r="BL221">
            <v>0</v>
          </cell>
        </row>
        <row r="222">
          <cell r="F222" t="str">
            <v>m</v>
          </cell>
          <cell r="G222">
            <v>8</v>
          </cell>
          <cell r="I222" t="str">
            <v>White other</v>
          </cell>
          <cell r="BL222">
            <v>0</v>
          </cell>
        </row>
        <row r="223">
          <cell r="F223" t="str">
            <v>m</v>
          </cell>
          <cell r="G223">
            <v>8</v>
          </cell>
          <cell r="I223" t="str">
            <v>Asian other than Chinese</v>
          </cell>
          <cell r="BL223">
            <v>0</v>
          </cell>
        </row>
        <row r="224">
          <cell r="G224">
            <v>8</v>
          </cell>
          <cell r="BL224">
            <v>0</v>
          </cell>
        </row>
        <row r="225">
          <cell r="G225">
            <v>8</v>
          </cell>
          <cell r="Y225" t="str">
            <v>Semh</v>
          </cell>
          <cell r="BL225">
            <v>0</v>
          </cell>
        </row>
        <row r="226">
          <cell r="G226">
            <v>8</v>
          </cell>
          <cell r="BL226">
            <v>0</v>
          </cell>
        </row>
        <row r="227">
          <cell r="G227">
            <v>8</v>
          </cell>
          <cell r="Y227" t="str">
            <v>Attendance</v>
          </cell>
          <cell r="AB227" t="str">
            <v>1A-school</v>
          </cell>
          <cell r="BL227">
            <v>0</v>
          </cell>
        </row>
        <row r="228">
          <cell r="G228">
            <v>8</v>
          </cell>
          <cell r="Y228" t="str">
            <v>Semh</v>
          </cell>
          <cell r="AB228" t="str">
            <v>1A-school</v>
          </cell>
          <cell r="BL228">
            <v>0</v>
          </cell>
        </row>
        <row r="229">
          <cell r="G229">
            <v>8</v>
          </cell>
          <cell r="Y229" t="str">
            <v>Semh</v>
          </cell>
          <cell r="AB229" t="str">
            <v>1A-school</v>
          </cell>
          <cell r="BL229">
            <v>0</v>
          </cell>
        </row>
        <row r="230">
          <cell r="F230" t="str">
            <v>m</v>
          </cell>
          <cell r="G230">
            <v>7</v>
          </cell>
          <cell r="Y230" t="str">
            <v>Semh</v>
          </cell>
          <cell r="AB230" t="str">
            <v>2G-form ass</v>
          </cell>
        </row>
        <row r="231">
          <cell r="G231">
            <v>7</v>
          </cell>
          <cell r="BL231">
            <v>0</v>
          </cell>
        </row>
        <row r="232">
          <cell r="G232">
            <v>7</v>
          </cell>
          <cell r="BL232">
            <v>0</v>
          </cell>
        </row>
        <row r="233">
          <cell r="F233" t="str">
            <v>m</v>
          </cell>
          <cell r="G233">
            <v>7</v>
          </cell>
          <cell r="I233" t="str">
            <v>Black, Black British, African, Caribbean</v>
          </cell>
          <cell r="BL233">
            <v>0</v>
          </cell>
        </row>
        <row r="234">
          <cell r="F234" t="str">
            <v>f</v>
          </cell>
          <cell r="G234">
            <v>7</v>
          </cell>
          <cell r="Y234" t="str">
            <v>Semh</v>
          </cell>
          <cell r="AB234" t="str">
            <v>2D-other ag</v>
          </cell>
          <cell r="BL234">
            <v>0</v>
          </cell>
        </row>
        <row r="235">
          <cell r="G235">
            <v>7</v>
          </cell>
          <cell r="BL235">
            <v>0</v>
          </cell>
        </row>
        <row r="236">
          <cell r="G236">
            <v>7</v>
          </cell>
          <cell r="BL236">
            <v>0</v>
          </cell>
        </row>
        <row r="237">
          <cell r="G237">
            <v>7</v>
          </cell>
          <cell r="BL237">
            <v>0</v>
          </cell>
        </row>
        <row r="238">
          <cell r="G238">
            <v>7</v>
          </cell>
          <cell r="BL238">
            <v>0</v>
          </cell>
        </row>
        <row r="239">
          <cell r="AT239" t="str">
            <v>y</v>
          </cell>
          <cell r="AW239">
            <v>44934</v>
          </cell>
          <cell r="BL239">
            <v>0</v>
          </cell>
        </row>
        <row r="240">
          <cell r="Y240" t="str">
            <v>Semh</v>
          </cell>
        </row>
        <row r="241">
          <cell r="F241" t="str">
            <v>x</v>
          </cell>
          <cell r="BL241">
            <v>0</v>
          </cell>
        </row>
        <row r="242">
          <cell r="AT242" t="str">
            <v>y</v>
          </cell>
          <cell r="AW242">
            <v>44934</v>
          </cell>
          <cell r="BL242">
            <v>0</v>
          </cell>
        </row>
        <row r="244">
          <cell r="BL244">
            <v>0</v>
          </cell>
        </row>
        <row r="245">
          <cell r="BL245">
            <v>0</v>
          </cell>
        </row>
        <row r="271">
          <cell r="BL271">
            <v>0</v>
          </cell>
        </row>
        <row r="272">
          <cell r="BL272">
            <v>0</v>
          </cell>
        </row>
        <row r="273">
          <cell r="BL273">
            <v>0</v>
          </cell>
        </row>
        <row r="274">
          <cell r="BL274">
            <v>0</v>
          </cell>
        </row>
        <row r="275">
          <cell r="BL275">
            <v>0</v>
          </cell>
        </row>
        <row r="276">
          <cell r="BL276">
            <v>0</v>
          </cell>
        </row>
        <row r="277">
          <cell r="BL277">
            <v>0</v>
          </cell>
        </row>
        <row r="278">
          <cell r="BL278">
            <v>0</v>
          </cell>
        </row>
        <row r="279">
          <cell r="BL279">
            <v>0</v>
          </cell>
        </row>
        <row r="280">
          <cell r="BL280">
            <v>0</v>
          </cell>
        </row>
        <row r="281">
          <cell r="BL281">
            <v>0</v>
          </cell>
        </row>
        <row r="282">
          <cell r="BL282">
            <v>0</v>
          </cell>
        </row>
        <row r="283">
          <cell r="BL283">
            <v>0</v>
          </cell>
        </row>
        <row r="284">
          <cell r="BL284">
            <v>0</v>
          </cell>
        </row>
        <row r="285">
          <cell r="BL285">
            <v>0</v>
          </cell>
        </row>
        <row r="286">
          <cell r="BL286">
            <v>0</v>
          </cell>
        </row>
        <row r="287">
          <cell r="BL287">
            <v>0</v>
          </cell>
        </row>
        <row r="288">
          <cell r="BL288">
            <v>0</v>
          </cell>
        </row>
        <row r="289">
          <cell r="R289" t="str">
            <v>City of L'c</v>
          </cell>
        </row>
        <row r="290">
          <cell r="R290" t="str">
            <v>Other LA</v>
          </cell>
        </row>
        <row r="349">
          <cell r="R349" t="str">
            <v>City of L'c</v>
          </cell>
        </row>
        <row r="350">
          <cell r="R350" t="str">
            <v>Other LA</v>
          </cell>
        </row>
      </sheetData>
      <sheetData sheetId="1">
        <row r="3">
          <cell r="I3" t="str">
            <v>Ethnicity</v>
          </cell>
          <cell r="K3" t="str">
            <v>LAC</v>
          </cell>
          <cell r="M3" t="str">
            <v>FSM</v>
          </cell>
          <cell r="N3" t="str">
            <v>PP</v>
          </cell>
          <cell r="O3" t="str">
            <v>SEN</v>
          </cell>
          <cell r="R3" t="str">
            <v>ofc</v>
          </cell>
          <cell r="AK3" t="str">
            <v>dateFAp</v>
          </cell>
          <cell r="AW3" t="str">
            <v>Start date</v>
          </cell>
          <cell r="BE3" t="str">
            <v>CNN</v>
          </cell>
          <cell r="BF3" t="str">
            <v>KS</v>
          </cell>
          <cell r="BI3" t="str">
            <v>school hrs</v>
          </cell>
        </row>
        <row r="4">
          <cell r="AK4" t="str">
            <v>Fair Access Issue</v>
          </cell>
          <cell r="BF4" t="str">
            <v>Programme Managed by BP</v>
          </cell>
        </row>
        <row r="5">
          <cell r="BF5" t="str">
            <v>T3b</v>
          </cell>
        </row>
        <row r="6">
          <cell r="I6" t="str">
            <v>Ethnicity</v>
          </cell>
          <cell r="K6" t="str">
            <v>Looked After Child (enter Y or leave blank)</v>
          </cell>
          <cell r="M6" t="str">
            <v>FSM (Enter Y or leave blank)</v>
          </cell>
          <cell r="N6" t="str">
            <v>Pupil Premium (Enter Yor leave blank)</v>
          </cell>
          <cell r="O6" t="str">
            <v>EHCP - see Guide for Completion P=Formal assessment, Q=Top Up Funding Grant, R=EHCP but no funds, S=EHCP+funding, T EHCP+£25500</v>
          </cell>
          <cell r="R6" t="str">
            <v xml:space="preserve">Does this student have an out of county address? (select from drop down list or leave blank) </v>
          </cell>
          <cell r="AK6" t="str">
            <v>Date of request from LA</v>
          </cell>
          <cell r="AW6" t="str">
            <v>Date started format is dd/mm/yy</v>
          </cell>
          <cell r="BE6" t="str">
            <v>CMN Referral (currently LIP only)</v>
          </cell>
          <cell r="BF6" t="str">
            <v>Key Stage (Enter 3 or 4 only)</v>
          </cell>
          <cell r="BI6" t="str">
            <v>How many hours of this is in school (Enter Number)</v>
          </cell>
        </row>
        <row r="7">
          <cell r="I7" t="str">
            <v>Ethnicity</v>
          </cell>
          <cell r="K7" t="str">
            <v>LAC</v>
          </cell>
          <cell r="M7" t="str">
            <v>FSM</v>
          </cell>
          <cell r="N7" t="str">
            <v>PP</v>
          </cell>
          <cell r="O7" t="str">
            <v>SEN</v>
          </cell>
          <cell r="R7" t="str">
            <v>ofc</v>
          </cell>
          <cell r="AK7" t="str">
            <v>dateFAp</v>
          </cell>
          <cell r="AW7" t="str">
            <v>Start date</v>
          </cell>
          <cell r="BE7" t="str">
            <v>CNN</v>
          </cell>
          <cell r="BF7" t="str">
            <v>KS</v>
          </cell>
          <cell r="BI7" t="str">
            <v>school hrs</v>
          </cell>
        </row>
        <row r="8">
          <cell r="F8" t="str">
            <v>f</v>
          </cell>
          <cell r="G8">
            <v>11</v>
          </cell>
          <cell r="I8" t="str">
            <v>No information given/refused</v>
          </cell>
          <cell r="M8" t="str">
            <v>y</v>
          </cell>
          <cell r="N8" t="str">
            <v>y</v>
          </cell>
          <cell r="AT8" t="str">
            <v>Y</v>
          </cell>
          <cell r="AW8">
            <v>43528</v>
          </cell>
          <cell r="AX8">
            <v>0</v>
          </cell>
          <cell r="AY8">
            <v>43552</v>
          </cell>
          <cell r="BF8">
            <v>4</v>
          </cell>
          <cell r="BG8">
            <v>44620</v>
          </cell>
          <cell r="BI8">
            <v>0</v>
          </cell>
          <cell r="BJ8">
            <v>0</v>
          </cell>
          <cell r="BK8">
            <v>25</v>
          </cell>
          <cell r="BL8">
            <v>25</v>
          </cell>
        </row>
        <row r="9">
          <cell r="F9" t="str">
            <v>m</v>
          </cell>
          <cell r="G9">
            <v>11</v>
          </cell>
          <cell r="I9" t="str">
            <v>No information given/refused</v>
          </cell>
          <cell r="AT9" t="str">
            <v>y</v>
          </cell>
          <cell r="AW9">
            <v>44172</v>
          </cell>
          <cell r="AX9">
            <v>0</v>
          </cell>
          <cell r="AY9">
            <v>0</v>
          </cell>
          <cell r="BF9">
            <v>4</v>
          </cell>
          <cell r="BG9">
            <v>44740</v>
          </cell>
          <cell r="BI9">
            <v>0</v>
          </cell>
          <cell r="BJ9">
            <v>10</v>
          </cell>
          <cell r="BK9">
            <v>15</v>
          </cell>
          <cell r="BL9">
            <v>25</v>
          </cell>
        </row>
        <row r="10">
          <cell r="F10" t="str">
            <v>m</v>
          </cell>
          <cell r="G10">
            <v>11</v>
          </cell>
          <cell r="I10" t="str">
            <v>White British</v>
          </cell>
          <cell r="M10" t="str">
            <v>n</v>
          </cell>
          <cell r="N10" t="str">
            <v>n</v>
          </cell>
          <cell r="BF10">
            <v>4</v>
          </cell>
          <cell r="BG10">
            <v>44571</v>
          </cell>
          <cell r="BI10">
            <v>0</v>
          </cell>
          <cell r="BJ10">
            <v>10</v>
          </cell>
          <cell r="BK10">
            <v>15</v>
          </cell>
          <cell r="BL10">
            <v>25</v>
          </cell>
        </row>
        <row r="11">
          <cell r="F11" t="str">
            <v>m</v>
          </cell>
          <cell r="G11">
            <v>11</v>
          </cell>
          <cell r="I11" t="str">
            <v>White British</v>
          </cell>
          <cell r="M11" t="str">
            <v>y</v>
          </cell>
          <cell r="AT11" t="str">
            <v>Y</v>
          </cell>
          <cell r="AW11">
            <v>43731</v>
          </cell>
          <cell r="AX11">
            <v>0</v>
          </cell>
          <cell r="AY11">
            <v>43761</v>
          </cell>
          <cell r="BF11">
            <v>4</v>
          </cell>
          <cell r="BG11">
            <v>44298</v>
          </cell>
          <cell r="BI11">
            <v>0</v>
          </cell>
          <cell r="BJ11">
            <v>10</v>
          </cell>
          <cell r="BK11">
            <v>15</v>
          </cell>
          <cell r="BL11">
            <v>25</v>
          </cell>
        </row>
        <row r="12">
          <cell r="F12" t="str">
            <v>f</v>
          </cell>
          <cell r="G12">
            <v>11</v>
          </cell>
          <cell r="I12" t="str">
            <v>White British</v>
          </cell>
          <cell r="M12" t="str">
            <v>y</v>
          </cell>
          <cell r="N12" t="str">
            <v>y</v>
          </cell>
          <cell r="O12" t="str">
            <v>S=EHCP+TU</v>
          </cell>
          <cell r="BF12">
            <v>4</v>
          </cell>
          <cell r="BG12">
            <v>44110</v>
          </cell>
          <cell r="BI12">
            <v>0</v>
          </cell>
          <cell r="BJ12">
            <v>10</v>
          </cell>
          <cell r="BK12">
            <v>5</v>
          </cell>
          <cell r="BL12">
            <v>15</v>
          </cell>
        </row>
        <row r="13">
          <cell r="F13" t="str">
            <v>m</v>
          </cell>
          <cell r="G13">
            <v>11</v>
          </cell>
          <cell r="BF13">
            <v>4</v>
          </cell>
          <cell r="BG13">
            <v>45041</v>
          </cell>
          <cell r="BI13">
            <v>0</v>
          </cell>
          <cell r="BJ13">
            <v>0</v>
          </cell>
          <cell r="BK13">
            <v>10</v>
          </cell>
          <cell r="BL13">
            <v>10</v>
          </cell>
        </row>
        <row r="14">
          <cell r="F14" t="str">
            <v>f</v>
          </cell>
          <cell r="G14">
            <v>11</v>
          </cell>
          <cell r="I14" t="str">
            <v>White British</v>
          </cell>
          <cell r="M14" t="str">
            <v>y</v>
          </cell>
          <cell r="N14" t="str">
            <v>n</v>
          </cell>
          <cell r="BF14">
            <v>4</v>
          </cell>
          <cell r="BG14">
            <v>44440</v>
          </cell>
          <cell r="BI14">
            <v>0</v>
          </cell>
          <cell r="BJ14">
            <v>10</v>
          </cell>
          <cell r="BK14">
            <v>15</v>
          </cell>
          <cell r="BL14">
            <v>25</v>
          </cell>
        </row>
        <row r="15">
          <cell r="F15" t="str">
            <v>m</v>
          </cell>
          <cell r="G15">
            <v>11</v>
          </cell>
          <cell r="I15" t="str">
            <v>No information given/refused</v>
          </cell>
          <cell r="AT15" t="str">
            <v>y</v>
          </cell>
          <cell r="AW15">
            <v>44200</v>
          </cell>
          <cell r="AX15">
            <v>44356</v>
          </cell>
          <cell r="AY15">
            <v>0</v>
          </cell>
          <cell r="BF15">
            <v>4</v>
          </cell>
          <cell r="BG15">
            <v>44816</v>
          </cell>
          <cell r="BI15">
            <v>0</v>
          </cell>
          <cell r="BJ15">
            <v>0</v>
          </cell>
          <cell r="BK15">
            <v>25</v>
          </cell>
          <cell r="BL15">
            <v>25</v>
          </cell>
        </row>
        <row r="16">
          <cell r="F16" t="str">
            <v>m</v>
          </cell>
          <cell r="G16">
            <v>11</v>
          </cell>
          <cell r="I16" t="str">
            <v>No information given/refused</v>
          </cell>
          <cell r="M16" t="str">
            <v>y</v>
          </cell>
          <cell r="N16" t="str">
            <v>y</v>
          </cell>
          <cell r="AT16" t="str">
            <v>y</v>
          </cell>
          <cell r="AW16">
            <v>44173</v>
          </cell>
          <cell r="AX16">
            <v>0</v>
          </cell>
          <cell r="AY16">
            <v>0</v>
          </cell>
          <cell r="BF16">
            <v>4</v>
          </cell>
          <cell r="BG16">
            <v>44620</v>
          </cell>
          <cell r="BI16">
            <v>0</v>
          </cell>
          <cell r="BJ16">
            <v>10</v>
          </cell>
          <cell r="BK16">
            <v>15</v>
          </cell>
          <cell r="BL16">
            <v>25</v>
          </cell>
        </row>
        <row r="17">
          <cell r="F17" t="str">
            <v>x</v>
          </cell>
          <cell r="G17">
            <v>11</v>
          </cell>
          <cell r="BF17">
            <v>4</v>
          </cell>
          <cell r="BG17">
            <v>44718</v>
          </cell>
          <cell r="BI17">
            <v>0</v>
          </cell>
          <cell r="BJ17">
            <v>10</v>
          </cell>
          <cell r="BK17">
            <v>15</v>
          </cell>
          <cell r="BL17">
            <v>25</v>
          </cell>
        </row>
        <row r="18">
          <cell r="F18" t="str">
            <v>m</v>
          </cell>
          <cell r="G18">
            <v>11</v>
          </cell>
          <cell r="BF18">
            <v>4</v>
          </cell>
          <cell r="BI18">
            <v>0</v>
          </cell>
          <cell r="BJ18">
            <v>5</v>
          </cell>
          <cell r="BK18">
            <v>20</v>
          </cell>
          <cell r="BL18">
            <v>25</v>
          </cell>
        </row>
        <row r="19">
          <cell r="F19" t="str">
            <v>m</v>
          </cell>
          <cell r="G19">
            <v>11</v>
          </cell>
          <cell r="I19" t="str">
            <v>No information given/refused</v>
          </cell>
          <cell r="BF19">
            <v>4</v>
          </cell>
          <cell r="BL19">
            <v>0</v>
          </cell>
        </row>
        <row r="20">
          <cell r="F20" t="str">
            <v>m</v>
          </cell>
          <cell r="G20">
            <v>11</v>
          </cell>
          <cell r="I20" t="str">
            <v>No information given/refused</v>
          </cell>
          <cell r="M20" t="str">
            <v>y</v>
          </cell>
          <cell r="BF20">
            <v>4</v>
          </cell>
          <cell r="BG20">
            <v>44200</v>
          </cell>
          <cell r="BI20">
            <v>0</v>
          </cell>
          <cell r="BJ20">
            <v>10</v>
          </cell>
          <cell r="BK20">
            <v>5</v>
          </cell>
          <cell r="BL20">
            <v>15</v>
          </cell>
        </row>
        <row r="21">
          <cell r="F21" t="str">
            <v>f</v>
          </cell>
          <cell r="G21">
            <v>11</v>
          </cell>
          <cell r="I21" t="str">
            <v>No information given/refused</v>
          </cell>
          <cell r="M21" t="str">
            <v>n</v>
          </cell>
          <cell r="N21" t="str">
            <v>n</v>
          </cell>
          <cell r="O21" t="str">
            <v>S=EHCP+TU</v>
          </cell>
          <cell r="AT21" t="str">
            <v>Y</v>
          </cell>
          <cell r="AW21">
            <v>44130</v>
          </cell>
          <cell r="AX21">
            <v>0</v>
          </cell>
          <cell r="AY21">
            <v>44134</v>
          </cell>
          <cell r="BF21">
            <v>4</v>
          </cell>
          <cell r="BG21">
            <v>44144</v>
          </cell>
          <cell r="BI21">
            <v>0</v>
          </cell>
          <cell r="BJ21">
            <v>0</v>
          </cell>
          <cell r="BK21">
            <v>25</v>
          </cell>
          <cell r="BL21">
            <v>25</v>
          </cell>
        </row>
        <row r="22">
          <cell r="F22" t="str">
            <v>x</v>
          </cell>
          <cell r="G22">
            <v>11</v>
          </cell>
          <cell r="M22" t="str">
            <v>y</v>
          </cell>
          <cell r="N22" t="str">
            <v>y</v>
          </cell>
          <cell r="BF22">
            <v>4</v>
          </cell>
          <cell r="BG22">
            <v>44648</v>
          </cell>
          <cell r="BI22">
            <v>0</v>
          </cell>
          <cell r="BJ22">
            <v>10</v>
          </cell>
          <cell r="BK22">
            <v>10</v>
          </cell>
          <cell r="BL22">
            <v>20</v>
          </cell>
        </row>
        <row r="23">
          <cell r="F23" t="str">
            <v>m</v>
          </cell>
          <cell r="G23">
            <v>10</v>
          </cell>
          <cell r="I23" t="str">
            <v>White British</v>
          </cell>
          <cell r="M23" t="str">
            <v>y</v>
          </cell>
          <cell r="N23" t="str">
            <v>y</v>
          </cell>
          <cell r="BF23">
            <v>4</v>
          </cell>
          <cell r="BG23">
            <v>44473</v>
          </cell>
          <cell r="BI23">
            <v>0</v>
          </cell>
          <cell r="BJ23">
            <v>10</v>
          </cell>
          <cell r="BK23">
            <v>15</v>
          </cell>
          <cell r="BL23">
            <v>25</v>
          </cell>
        </row>
        <row r="24">
          <cell r="F24" t="str">
            <v>f</v>
          </cell>
          <cell r="G24">
            <v>10</v>
          </cell>
          <cell r="I24" t="str">
            <v>No information given/refused</v>
          </cell>
          <cell r="M24" t="str">
            <v>y</v>
          </cell>
          <cell r="N24" t="str">
            <v>y</v>
          </cell>
          <cell r="AT24" t="str">
            <v>Y</v>
          </cell>
          <cell r="AW24">
            <v>44327</v>
          </cell>
          <cell r="AX24">
            <v>0</v>
          </cell>
          <cell r="AY24">
            <v>44357</v>
          </cell>
          <cell r="BF24">
            <v>4</v>
          </cell>
          <cell r="BG24">
            <v>44798</v>
          </cell>
          <cell r="BI24">
            <v>0</v>
          </cell>
          <cell r="BJ24">
            <v>10</v>
          </cell>
          <cell r="BK24">
            <v>15</v>
          </cell>
          <cell r="BL24">
            <v>25</v>
          </cell>
        </row>
        <row r="25">
          <cell r="F25" t="str">
            <v>m</v>
          </cell>
          <cell r="G25">
            <v>10</v>
          </cell>
          <cell r="BF25">
            <v>4</v>
          </cell>
          <cell r="BG25">
            <v>44873</v>
          </cell>
          <cell r="BI25">
            <v>0</v>
          </cell>
          <cell r="BJ25">
            <v>10</v>
          </cell>
          <cell r="BK25">
            <v>15</v>
          </cell>
          <cell r="BL25">
            <v>25</v>
          </cell>
        </row>
        <row r="26">
          <cell r="F26" t="str">
            <v>m</v>
          </cell>
          <cell r="G26">
            <v>10</v>
          </cell>
          <cell r="I26" t="str">
            <v>White British</v>
          </cell>
          <cell r="M26" t="str">
            <v>y</v>
          </cell>
          <cell r="N26" t="str">
            <v>y</v>
          </cell>
          <cell r="BF26">
            <v>4</v>
          </cell>
          <cell r="BG26">
            <v>44473</v>
          </cell>
          <cell r="BI26">
            <v>0</v>
          </cell>
          <cell r="BJ26">
            <v>10</v>
          </cell>
          <cell r="BK26">
            <v>15</v>
          </cell>
          <cell r="BL26">
            <v>25</v>
          </cell>
        </row>
        <row r="27">
          <cell r="F27" t="str">
            <v>f</v>
          </cell>
          <cell r="G27">
            <v>10</v>
          </cell>
          <cell r="M27" t="str">
            <v>Y</v>
          </cell>
          <cell r="BF27">
            <v>4</v>
          </cell>
          <cell r="BG27">
            <v>44718</v>
          </cell>
          <cell r="BI27">
            <v>0</v>
          </cell>
          <cell r="BJ27">
            <v>0</v>
          </cell>
          <cell r="BK27">
            <v>25</v>
          </cell>
          <cell r="BL27">
            <v>25</v>
          </cell>
        </row>
        <row r="28">
          <cell r="F28" t="str">
            <v>m</v>
          </cell>
          <cell r="G28">
            <v>10</v>
          </cell>
          <cell r="I28" t="str">
            <v>No information given/refused</v>
          </cell>
          <cell r="M28" t="str">
            <v>n</v>
          </cell>
          <cell r="N28" t="str">
            <v>n</v>
          </cell>
          <cell r="BF28">
            <v>4</v>
          </cell>
          <cell r="BG28">
            <v>44524</v>
          </cell>
          <cell r="BI28">
            <v>0</v>
          </cell>
          <cell r="BJ28">
            <v>10</v>
          </cell>
          <cell r="BK28">
            <v>15</v>
          </cell>
          <cell r="BL28">
            <v>25</v>
          </cell>
        </row>
        <row r="29">
          <cell r="F29" t="str">
            <v>x</v>
          </cell>
          <cell r="G29">
            <v>10</v>
          </cell>
          <cell r="BF29">
            <v>4</v>
          </cell>
          <cell r="BG29">
            <v>39229</v>
          </cell>
          <cell r="BI29">
            <v>0</v>
          </cell>
          <cell r="BJ29">
            <v>10</v>
          </cell>
          <cell r="BK29">
            <v>15</v>
          </cell>
          <cell r="BL29">
            <v>25</v>
          </cell>
        </row>
        <row r="30">
          <cell r="F30" t="str">
            <v>f</v>
          </cell>
          <cell r="G30">
            <v>10</v>
          </cell>
          <cell r="BF30">
            <v>4</v>
          </cell>
          <cell r="BG30">
            <v>44678</v>
          </cell>
          <cell r="BI30">
            <v>0</v>
          </cell>
          <cell r="BJ30">
            <v>0</v>
          </cell>
          <cell r="BK30">
            <v>25</v>
          </cell>
          <cell r="BL30">
            <v>25</v>
          </cell>
        </row>
        <row r="31">
          <cell r="F31" t="str">
            <v>m</v>
          </cell>
          <cell r="G31">
            <v>10</v>
          </cell>
          <cell r="M31" t="str">
            <v>Y</v>
          </cell>
          <cell r="N31" t="str">
            <v>Y</v>
          </cell>
          <cell r="O31" t="str">
            <v>Q=TopUp</v>
          </cell>
          <cell r="BF31">
            <v>4</v>
          </cell>
          <cell r="BG31">
            <v>44832</v>
          </cell>
          <cell r="BI31">
            <v>0</v>
          </cell>
          <cell r="BJ31">
            <v>10</v>
          </cell>
          <cell r="BK31">
            <v>15</v>
          </cell>
          <cell r="BL31">
            <v>25</v>
          </cell>
        </row>
        <row r="32">
          <cell r="F32" t="str">
            <v>m</v>
          </cell>
          <cell r="G32">
            <v>10</v>
          </cell>
          <cell r="I32" t="str">
            <v>No information given/refused</v>
          </cell>
          <cell r="M32" t="str">
            <v>Y</v>
          </cell>
          <cell r="N32" t="str">
            <v>Y</v>
          </cell>
          <cell r="BF32">
            <v>4</v>
          </cell>
          <cell r="BG32">
            <v>44567</v>
          </cell>
          <cell r="BI32">
            <v>0</v>
          </cell>
          <cell r="BJ32">
            <v>10</v>
          </cell>
          <cell r="BK32">
            <v>15</v>
          </cell>
          <cell r="BL32">
            <v>25</v>
          </cell>
        </row>
        <row r="33">
          <cell r="F33" t="str">
            <v>f</v>
          </cell>
          <cell r="G33">
            <v>10</v>
          </cell>
          <cell r="BF33">
            <v>4</v>
          </cell>
          <cell r="BG33">
            <v>45041</v>
          </cell>
          <cell r="BI33">
            <v>0</v>
          </cell>
          <cell r="BJ33">
            <v>0</v>
          </cell>
          <cell r="BK33">
            <v>20</v>
          </cell>
          <cell r="BL33">
            <v>20</v>
          </cell>
        </row>
        <row r="34">
          <cell r="F34" t="str">
            <v>x</v>
          </cell>
          <cell r="G34">
            <v>10</v>
          </cell>
          <cell r="BF34">
            <v>4</v>
          </cell>
          <cell r="BG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</row>
        <row r="35">
          <cell r="F35" t="str">
            <v>f</v>
          </cell>
          <cell r="G35">
            <v>10</v>
          </cell>
          <cell r="I35" t="str">
            <v>No information given/refused</v>
          </cell>
          <cell r="AT35" t="str">
            <v>y</v>
          </cell>
          <cell r="AW35">
            <v>44172</v>
          </cell>
          <cell r="AX35">
            <v>0</v>
          </cell>
          <cell r="AY35">
            <v>0</v>
          </cell>
          <cell r="BF35">
            <v>4</v>
          </cell>
          <cell r="BG35">
            <v>44846</v>
          </cell>
          <cell r="BI35">
            <v>0</v>
          </cell>
          <cell r="BJ35">
            <v>10</v>
          </cell>
          <cell r="BK35">
            <v>15</v>
          </cell>
          <cell r="BL35">
            <v>25</v>
          </cell>
        </row>
        <row r="36">
          <cell r="F36" t="str">
            <v>m</v>
          </cell>
          <cell r="G36">
            <v>10</v>
          </cell>
          <cell r="O36" t="str">
            <v>S=EHCP+TU</v>
          </cell>
          <cell r="BF36">
            <v>4</v>
          </cell>
          <cell r="BG36">
            <v>44803</v>
          </cell>
          <cell r="BI36">
            <v>0</v>
          </cell>
          <cell r="BJ36">
            <v>10</v>
          </cell>
          <cell r="BK36">
            <v>15</v>
          </cell>
          <cell r="BL36">
            <v>25</v>
          </cell>
        </row>
        <row r="37">
          <cell r="F37" t="str">
            <v>f</v>
          </cell>
          <cell r="G37">
            <v>10</v>
          </cell>
          <cell r="I37" t="str">
            <v>No information given/refused</v>
          </cell>
          <cell r="BF37">
            <v>4</v>
          </cell>
          <cell r="BI37">
            <v>0</v>
          </cell>
          <cell r="BJ37">
            <v>10</v>
          </cell>
          <cell r="BK37">
            <v>15</v>
          </cell>
          <cell r="BL37">
            <v>25</v>
          </cell>
        </row>
        <row r="38">
          <cell r="F38" t="str">
            <v>m</v>
          </cell>
          <cell r="G38">
            <v>10</v>
          </cell>
          <cell r="I38" t="str">
            <v>No information given/refused</v>
          </cell>
          <cell r="M38" t="str">
            <v>y</v>
          </cell>
          <cell r="N38" t="str">
            <v>y</v>
          </cell>
          <cell r="O38" t="str">
            <v>Q=TopUp</v>
          </cell>
          <cell r="BF38">
            <v>3</v>
          </cell>
          <cell r="BG38">
            <v>44809</v>
          </cell>
          <cell r="BI38">
            <v>0</v>
          </cell>
          <cell r="BJ38">
            <v>10</v>
          </cell>
          <cell r="BK38">
            <v>15</v>
          </cell>
          <cell r="BL38">
            <v>25</v>
          </cell>
        </row>
        <row r="39">
          <cell r="F39" t="str">
            <v>m</v>
          </cell>
          <cell r="G39">
            <v>9</v>
          </cell>
          <cell r="I39" t="str">
            <v>No information given/refused</v>
          </cell>
          <cell r="O39" t="str">
            <v>S=EHCP+TU</v>
          </cell>
          <cell r="BF39">
            <v>3</v>
          </cell>
          <cell r="BG39">
            <v>44900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</row>
        <row r="40">
          <cell r="F40" t="str">
            <v>m</v>
          </cell>
          <cell r="G40">
            <v>9</v>
          </cell>
          <cell r="I40" t="str">
            <v>No information given/refused</v>
          </cell>
          <cell r="M40" t="str">
            <v>y</v>
          </cell>
          <cell r="BF40">
            <v>3</v>
          </cell>
          <cell r="BG40">
            <v>44575</v>
          </cell>
          <cell r="BI40">
            <v>0</v>
          </cell>
          <cell r="BJ40">
            <v>0</v>
          </cell>
          <cell r="BK40">
            <v>15</v>
          </cell>
          <cell r="BL40">
            <v>15</v>
          </cell>
        </row>
        <row r="41">
          <cell r="F41" t="str">
            <v>m</v>
          </cell>
          <cell r="G41">
            <v>9</v>
          </cell>
          <cell r="M41" t="str">
            <v>Y</v>
          </cell>
          <cell r="BF41">
            <v>3</v>
          </cell>
          <cell r="BG41">
            <v>44803</v>
          </cell>
          <cell r="BI41">
            <v>0</v>
          </cell>
          <cell r="BJ41">
            <v>10</v>
          </cell>
          <cell r="BK41">
            <v>15</v>
          </cell>
          <cell r="BL41">
            <v>25</v>
          </cell>
        </row>
        <row r="42">
          <cell r="F42" t="str">
            <v>m</v>
          </cell>
          <cell r="G42">
            <v>9</v>
          </cell>
          <cell r="I42" t="str">
            <v>White British</v>
          </cell>
          <cell r="M42" t="str">
            <v>y</v>
          </cell>
          <cell r="N42" t="str">
            <v>y</v>
          </cell>
          <cell r="BF42">
            <v>3</v>
          </cell>
          <cell r="BG42">
            <v>44440</v>
          </cell>
          <cell r="BI42">
            <v>0</v>
          </cell>
          <cell r="BJ42">
            <v>10</v>
          </cell>
          <cell r="BK42">
            <v>25</v>
          </cell>
          <cell r="BL42">
            <v>35</v>
          </cell>
        </row>
        <row r="43">
          <cell r="F43" t="str">
            <v>x</v>
          </cell>
          <cell r="G43">
            <v>8</v>
          </cell>
          <cell r="BF43">
            <v>3</v>
          </cell>
          <cell r="BG43">
            <v>44641</v>
          </cell>
          <cell r="BI43">
            <v>0</v>
          </cell>
          <cell r="BJ43">
            <v>5</v>
          </cell>
          <cell r="BK43">
            <v>20</v>
          </cell>
          <cell r="BL43">
            <v>25</v>
          </cell>
        </row>
        <row r="44">
          <cell r="F44" t="str">
            <v>m</v>
          </cell>
          <cell r="G44">
            <v>8</v>
          </cell>
          <cell r="I44" t="str">
            <v>Black other</v>
          </cell>
          <cell r="BF44">
            <v>3</v>
          </cell>
          <cell r="BG44">
            <v>44565</v>
          </cell>
          <cell r="BI44">
            <v>0</v>
          </cell>
          <cell r="BJ44">
            <v>5</v>
          </cell>
          <cell r="BK44">
            <v>20</v>
          </cell>
          <cell r="BL44">
            <v>25</v>
          </cell>
        </row>
        <row r="45">
          <cell r="F45" t="str">
            <v>m</v>
          </cell>
          <cell r="G45">
            <v>8</v>
          </cell>
          <cell r="O45" t="str">
            <v>Q=TopUp</v>
          </cell>
          <cell r="BF45">
            <v>3</v>
          </cell>
          <cell r="BG45">
            <v>44834</v>
          </cell>
          <cell r="BI45">
            <v>10</v>
          </cell>
          <cell r="BJ45">
            <v>5</v>
          </cell>
          <cell r="BK45">
            <v>10</v>
          </cell>
          <cell r="BL45">
            <v>25</v>
          </cell>
        </row>
        <row r="46">
          <cell r="F46" t="str">
            <v>m</v>
          </cell>
          <cell r="G46">
            <v>8</v>
          </cell>
          <cell r="I46" t="str">
            <v>White British</v>
          </cell>
          <cell r="BF46">
            <v>3</v>
          </cell>
          <cell r="BG46">
            <v>44505</v>
          </cell>
          <cell r="BI46">
            <v>0</v>
          </cell>
          <cell r="BJ46">
            <v>0</v>
          </cell>
          <cell r="BK46">
            <v>25</v>
          </cell>
          <cell r="BL46">
            <v>25</v>
          </cell>
        </row>
        <row r="47">
          <cell r="F47" t="str">
            <v>m</v>
          </cell>
          <cell r="G47">
            <v>8</v>
          </cell>
          <cell r="BF47">
            <v>3</v>
          </cell>
          <cell r="BG47">
            <v>44841</v>
          </cell>
          <cell r="BI47">
            <v>20</v>
          </cell>
          <cell r="BJ47">
            <v>5</v>
          </cell>
          <cell r="BK47">
            <v>0</v>
          </cell>
          <cell r="BL47">
            <v>25</v>
          </cell>
        </row>
        <row r="48">
          <cell r="F48" t="str">
            <v>m</v>
          </cell>
          <cell r="G48">
            <v>7</v>
          </cell>
          <cell r="BF48">
            <v>3</v>
          </cell>
          <cell r="BG48">
            <v>44897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</row>
        <row r="49">
          <cell r="F49" t="str">
            <v>m</v>
          </cell>
          <cell r="G49">
            <v>10</v>
          </cell>
          <cell r="I49" t="str">
            <v>No information given/refused</v>
          </cell>
          <cell r="BF49">
            <v>0</v>
          </cell>
          <cell r="BG49">
            <v>44873</v>
          </cell>
          <cell r="BI49">
            <v>0</v>
          </cell>
          <cell r="BJ49">
            <v>10</v>
          </cell>
          <cell r="BK49">
            <v>15</v>
          </cell>
          <cell r="BL49">
            <v>25</v>
          </cell>
        </row>
        <row r="50">
          <cell r="F50" t="str">
            <v>m</v>
          </cell>
          <cell r="G50">
            <v>11</v>
          </cell>
          <cell r="I50" t="str">
            <v>No information given/refused</v>
          </cell>
          <cell r="AT50" t="str">
            <v>Y</v>
          </cell>
          <cell r="AW50">
            <v>44333</v>
          </cell>
          <cell r="AX50">
            <v>0</v>
          </cell>
          <cell r="AY50">
            <v>0</v>
          </cell>
          <cell r="BL50">
            <v>0</v>
          </cell>
        </row>
        <row r="51">
          <cell r="F51" t="str">
            <v>m</v>
          </cell>
          <cell r="G51">
            <v>11</v>
          </cell>
          <cell r="I51" t="str">
            <v>No information given/refused</v>
          </cell>
          <cell r="K51" t="str">
            <v>Y</v>
          </cell>
          <cell r="BL51">
            <v>0</v>
          </cell>
        </row>
        <row r="52">
          <cell r="F52" t="str">
            <v>m</v>
          </cell>
          <cell r="G52">
            <v>11</v>
          </cell>
          <cell r="I52" t="str">
            <v>No information given/refused</v>
          </cell>
          <cell r="BL52">
            <v>0</v>
          </cell>
        </row>
        <row r="53">
          <cell r="F53" t="str">
            <v>m</v>
          </cell>
          <cell r="G53">
            <v>11</v>
          </cell>
          <cell r="I53" t="str">
            <v>No information given/refused</v>
          </cell>
          <cell r="BL53">
            <v>0</v>
          </cell>
        </row>
        <row r="54">
          <cell r="F54" t="str">
            <v>x</v>
          </cell>
          <cell r="G54">
            <v>11</v>
          </cell>
          <cell r="I54" t="str">
            <v>No information given/refused</v>
          </cell>
          <cell r="BL54">
            <v>0</v>
          </cell>
        </row>
        <row r="55">
          <cell r="F55" t="str">
            <v>m</v>
          </cell>
          <cell r="G55">
            <v>11</v>
          </cell>
          <cell r="I55" t="str">
            <v>No information given/refused</v>
          </cell>
          <cell r="BL55">
            <v>0</v>
          </cell>
        </row>
        <row r="56">
          <cell r="F56" t="str">
            <v>m</v>
          </cell>
          <cell r="G56">
            <v>11</v>
          </cell>
          <cell r="I56" t="str">
            <v>No information given/refused</v>
          </cell>
          <cell r="BL56">
            <v>0</v>
          </cell>
        </row>
        <row r="57">
          <cell r="F57" t="str">
            <v>f</v>
          </cell>
          <cell r="G57">
            <v>11</v>
          </cell>
          <cell r="I57" t="str">
            <v>No information given/refused</v>
          </cell>
          <cell r="BL57">
            <v>0</v>
          </cell>
        </row>
        <row r="58">
          <cell r="F58" t="str">
            <v>x</v>
          </cell>
          <cell r="G58">
            <v>11</v>
          </cell>
          <cell r="I58" t="str">
            <v>No information given/refused</v>
          </cell>
          <cell r="BL58">
            <v>0</v>
          </cell>
        </row>
        <row r="59">
          <cell r="F59" t="str">
            <v>f</v>
          </cell>
          <cell r="G59">
            <v>11</v>
          </cell>
          <cell r="I59" t="str">
            <v>No information given/refused</v>
          </cell>
          <cell r="AT59" t="str">
            <v>Y</v>
          </cell>
          <cell r="AW59">
            <v>44333</v>
          </cell>
          <cell r="AX59">
            <v>0</v>
          </cell>
          <cell r="AY59">
            <v>0</v>
          </cell>
          <cell r="BL59">
            <v>0</v>
          </cell>
        </row>
        <row r="60">
          <cell r="F60" t="str">
            <v>f</v>
          </cell>
          <cell r="G60">
            <v>11</v>
          </cell>
          <cell r="I60" t="str">
            <v>White British</v>
          </cell>
          <cell r="BG60">
            <v>44144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</row>
        <row r="61">
          <cell r="F61" t="str">
            <v>m</v>
          </cell>
          <cell r="G61">
            <v>11</v>
          </cell>
          <cell r="I61" t="str">
            <v>No information given/refused</v>
          </cell>
          <cell r="O61" t="str">
            <v>Q=TopUp</v>
          </cell>
          <cell r="BL61">
            <v>0</v>
          </cell>
        </row>
        <row r="62">
          <cell r="F62" t="str">
            <v>f</v>
          </cell>
          <cell r="G62">
            <v>11</v>
          </cell>
          <cell r="I62" t="str">
            <v>No information given/refused</v>
          </cell>
          <cell r="AK62">
            <v>44273</v>
          </cell>
          <cell r="BL62">
            <v>0</v>
          </cell>
        </row>
        <row r="63">
          <cell r="F63" t="str">
            <v>m</v>
          </cell>
          <cell r="G63">
            <v>11</v>
          </cell>
          <cell r="I63" t="str">
            <v>No information given/refused</v>
          </cell>
          <cell r="BL63">
            <v>0</v>
          </cell>
        </row>
        <row r="64">
          <cell r="F64" t="str">
            <v>x</v>
          </cell>
          <cell r="G64">
            <v>11</v>
          </cell>
          <cell r="I64" t="str">
            <v>No information given/refused</v>
          </cell>
          <cell r="BL64">
            <v>0</v>
          </cell>
        </row>
        <row r="65">
          <cell r="F65" t="str">
            <v>x</v>
          </cell>
          <cell r="G65">
            <v>11</v>
          </cell>
          <cell r="I65" t="str">
            <v>No information given/refused</v>
          </cell>
          <cell r="O65" t="str">
            <v>Q=TopUp</v>
          </cell>
          <cell r="BL65">
            <v>0</v>
          </cell>
        </row>
        <row r="66">
          <cell r="F66" t="str">
            <v>f</v>
          </cell>
          <cell r="G66">
            <v>11</v>
          </cell>
          <cell r="I66" t="str">
            <v>No information given/refused</v>
          </cell>
          <cell r="BL66">
            <v>0</v>
          </cell>
        </row>
        <row r="67">
          <cell r="F67" t="str">
            <v>f</v>
          </cell>
          <cell r="G67">
            <v>11</v>
          </cell>
          <cell r="I67" t="str">
            <v>White British</v>
          </cell>
          <cell r="AK67">
            <v>43728</v>
          </cell>
          <cell r="BL67">
            <v>0</v>
          </cell>
        </row>
        <row r="68">
          <cell r="F68" t="str">
            <v>x</v>
          </cell>
          <cell r="G68">
            <v>11</v>
          </cell>
          <cell r="BL68">
            <v>0</v>
          </cell>
        </row>
        <row r="69">
          <cell r="F69" t="str">
            <v>m</v>
          </cell>
          <cell r="G69">
            <v>11</v>
          </cell>
          <cell r="I69" t="str">
            <v>No information given/refused</v>
          </cell>
          <cell r="AT69" t="str">
            <v>y</v>
          </cell>
          <cell r="AW69">
            <v>44201</v>
          </cell>
          <cell r="AX69">
            <v>44342</v>
          </cell>
          <cell r="AY69">
            <v>0</v>
          </cell>
          <cell r="BL69">
            <v>0</v>
          </cell>
        </row>
        <row r="70">
          <cell r="F70" t="str">
            <v>m</v>
          </cell>
          <cell r="G70">
            <v>11</v>
          </cell>
          <cell r="I70" t="str">
            <v>No information given/refused</v>
          </cell>
          <cell r="BL70">
            <v>0</v>
          </cell>
        </row>
        <row r="71">
          <cell r="F71" t="str">
            <v>f</v>
          </cell>
          <cell r="G71">
            <v>11</v>
          </cell>
          <cell r="I71" t="str">
            <v>White British</v>
          </cell>
          <cell r="M71" t="str">
            <v>Y</v>
          </cell>
          <cell r="O71" t="str">
            <v>Q=TopUp</v>
          </cell>
          <cell r="BL71">
            <v>0</v>
          </cell>
        </row>
        <row r="72">
          <cell r="F72" t="str">
            <v>f</v>
          </cell>
          <cell r="G72">
            <v>11</v>
          </cell>
          <cell r="I72" t="str">
            <v>No information given/refused</v>
          </cell>
          <cell r="AT72" t="str">
            <v>y</v>
          </cell>
          <cell r="AW72">
            <v>43837</v>
          </cell>
          <cell r="AX72">
            <v>0</v>
          </cell>
          <cell r="AY72">
            <v>0</v>
          </cell>
          <cell r="BL72">
            <v>0</v>
          </cell>
        </row>
        <row r="73">
          <cell r="F73" t="str">
            <v>f</v>
          </cell>
          <cell r="G73">
            <v>11</v>
          </cell>
          <cell r="I73" t="str">
            <v>No information given/refused</v>
          </cell>
          <cell r="O73" t="str">
            <v>Q=TopUp</v>
          </cell>
          <cell r="BL73">
            <v>0</v>
          </cell>
        </row>
        <row r="74">
          <cell r="F74" t="str">
            <v>f</v>
          </cell>
          <cell r="G74">
            <v>11</v>
          </cell>
          <cell r="I74" t="str">
            <v>No information given/refused</v>
          </cell>
          <cell r="BL74">
            <v>0</v>
          </cell>
        </row>
        <row r="75">
          <cell r="F75" t="str">
            <v>f</v>
          </cell>
          <cell r="G75">
            <v>11</v>
          </cell>
          <cell r="I75" t="str">
            <v>No information given/refused</v>
          </cell>
          <cell r="M75" t="str">
            <v>y</v>
          </cell>
          <cell r="N75" t="str">
            <v>y</v>
          </cell>
          <cell r="BG75">
            <v>44249</v>
          </cell>
          <cell r="BI75">
            <v>0</v>
          </cell>
          <cell r="BJ75">
            <v>10</v>
          </cell>
          <cell r="BK75">
            <v>15</v>
          </cell>
          <cell r="BL75">
            <v>25</v>
          </cell>
        </row>
        <row r="76">
          <cell r="F76" t="str">
            <v>f</v>
          </cell>
          <cell r="G76">
            <v>11</v>
          </cell>
          <cell r="I76" t="str">
            <v>No information given/refused</v>
          </cell>
          <cell r="BL76">
            <v>0</v>
          </cell>
        </row>
        <row r="77">
          <cell r="F77" t="str">
            <v>x</v>
          </cell>
          <cell r="G77">
            <v>11</v>
          </cell>
          <cell r="I77" t="str">
            <v>No information given/refused</v>
          </cell>
          <cell r="BL77">
            <v>0</v>
          </cell>
        </row>
        <row r="78">
          <cell r="F78" t="str">
            <v>f</v>
          </cell>
          <cell r="G78">
            <v>11</v>
          </cell>
          <cell r="I78" t="str">
            <v>No information given/refused</v>
          </cell>
          <cell r="BL78">
            <v>0</v>
          </cell>
        </row>
        <row r="79">
          <cell r="F79" t="str">
            <v>x</v>
          </cell>
          <cell r="G79">
            <v>11</v>
          </cell>
          <cell r="BG79">
            <v>44634</v>
          </cell>
          <cell r="BI79">
            <v>0</v>
          </cell>
          <cell r="BJ79">
            <v>0</v>
          </cell>
          <cell r="BK79">
            <v>25</v>
          </cell>
          <cell r="BL79">
            <v>25</v>
          </cell>
        </row>
        <row r="80">
          <cell r="F80" t="str">
            <v>m</v>
          </cell>
          <cell r="G80">
            <v>11</v>
          </cell>
          <cell r="I80" t="str">
            <v>No information given/refused</v>
          </cell>
          <cell r="AK80">
            <v>43867</v>
          </cell>
          <cell r="BL80">
            <v>0</v>
          </cell>
        </row>
        <row r="81">
          <cell r="F81" t="str">
            <v>m</v>
          </cell>
          <cell r="G81">
            <v>11</v>
          </cell>
          <cell r="I81" t="str">
            <v>White British</v>
          </cell>
          <cell r="K81" t="str">
            <v>y</v>
          </cell>
          <cell r="AK81">
            <v>44063</v>
          </cell>
          <cell r="BL81">
            <v>0</v>
          </cell>
        </row>
        <row r="82">
          <cell r="F82" t="str">
            <v>f</v>
          </cell>
          <cell r="G82">
            <v>11</v>
          </cell>
          <cell r="I82" t="str">
            <v>White British</v>
          </cell>
          <cell r="BL82">
            <v>0</v>
          </cell>
        </row>
        <row r="83">
          <cell r="F83" t="str">
            <v>f</v>
          </cell>
          <cell r="G83">
            <v>11</v>
          </cell>
          <cell r="I83" t="str">
            <v>No information given/refused</v>
          </cell>
          <cell r="O83" t="str">
            <v>S=EHCP+TU</v>
          </cell>
          <cell r="BL83">
            <v>0</v>
          </cell>
        </row>
        <row r="84">
          <cell r="F84" t="str">
            <v>x</v>
          </cell>
          <cell r="G84">
            <v>11</v>
          </cell>
          <cell r="BL84">
            <v>0</v>
          </cell>
        </row>
        <row r="85">
          <cell r="F85" t="str">
            <v>f</v>
          </cell>
          <cell r="G85">
            <v>11</v>
          </cell>
          <cell r="I85" t="str">
            <v>No information given/refused</v>
          </cell>
          <cell r="AT85" t="str">
            <v>y</v>
          </cell>
          <cell r="AW85">
            <v>44172</v>
          </cell>
          <cell r="AX85">
            <v>44332</v>
          </cell>
          <cell r="AY85">
            <v>0</v>
          </cell>
          <cell r="BL85">
            <v>0</v>
          </cell>
        </row>
        <row r="86">
          <cell r="F86" t="str">
            <v>m</v>
          </cell>
          <cell r="G86">
            <v>11</v>
          </cell>
          <cell r="I86" t="str">
            <v>White British</v>
          </cell>
          <cell r="AK86">
            <v>44082</v>
          </cell>
          <cell r="BL86">
            <v>0</v>
          </cell>
        </row>
        <row r="87">
          <cell r="F87" t="str">
            <v>x</v>
          </cell>
          <cell r="G87">
            <v>11</v>
          </cell>
          <cell r="BL87">
            <v>0</v>
          </cell>
        </row>
        <row r="88">
          <cell r="G88">
            <v>10</v>
          </cell>
          <cell r="BL88">
            <v>0</v>
          </cell>
        </row>
        <row r="89">
          <cell r="G89">
            <v>10</v>
          </cell>
          <cell r="AT89" t="str">
            <v>y</v>
          </cell>
          <cell r="BL89">
            <v>0</v>
          </cell>
        </row>
        <row r="90">
          <cell r="G90">
            <v>10</v>
          </cell>
          <cell r="BL90">
            <v>0</v>
          </cell>
        </row>
        <row r="91">
          <cell r="F91" t="str">
            <v>f</v>
          </cell>
          <cell r="G91">
            <v>10</v>
          </cell>
          <cell r="I91" t="str">
            <v>No information given/refused</v>
          </cell>
          <cell r="AT91" t="str">
            <v>Y</v>
          </cell>
          <cell r="AW91">
            <v>44327</v>
          </cell>
          <cell r="AX91">
            <v>0</v>
          </cell>
          <cell r="AY91">
            <v>0</v>
          </cell>
          <cell r="BL91">
            <v>0</v>
          </cell>
        </row>
        <row r="92">
          <cell r="G92">
            <v>10</v>
          </cell>
          <cell r="AT92" t="str">
            <v>y</v>
          </cell>
          <cell r="BL92">
            <v>0</v>
          </cell>
        </row>
        <row r="93">
          <cell r="F93" t="str">
            <v>f</v>
          </cell>
          <cell r="G93">
            <v>10</v>
          </cell>
          <cell r="I93" t="str">
            <v>No information given/refused</v>
          </cell>
          <cell r="AT93" t="str">
            <v>y</v>
          </cell>
          <cell r="AW93">
            <v>44151</v>
          </cell>
          <cell r="AX93">
            <v>44280</v>
          </cell>
          <cell r="AY93">
            <v>0</v>
          </cell>
          <cell r="BL93">
            <v>0</v>
          </cell>
        </row>
        <row r="94">
          <cell r="F94" t="str">
            <v>f</v>
          </cell>
          <cell r="G94">
            <v>10</v>
          </cell>
          <cell r="I94" t="str">
            <v>No information given/refused</v>
          </cell>
          <cell r="AK94">
            <v>43994</v>
          </cell>
          <cell r="BL94">
            <v>0</v>
          </cell>
        </row>
        <row r="95">
          <cell r="G95">
            <v>10</v>
          </cell>
          <cell r="AT95" t="str">
            <v>y</v>
          </cell>
          <cell r="BL95">
            <v>0</v>
          </cell>
        </row>
        <row r="96">
          <cell r="G96">
            <v>10</v>
          </cell>
          <cell r="AT96" t="str">
            <v>y</v>
          </cell>
          <cell r="BL96">
            <v>0</v>
          </cell>
        </row>
        <row r="97">
          <cell r="F97" t="str">
            <v>f</v>
          </cell>
          <cell r="G97">
            <v>10</v>
          </cell>
          <cell r="I97" t="str">
            <v>No information given/refused</v>
          </cell>
          <cell r="BL97">
            <v>0</v>
          </cell>
        </row>
        <row r="98">
          <cell r="F98" t="str">
            <v>x</v>
          </cell>
          <cell r="G98">
            <v>10</v>
          </cell>
          <cell r="BL98">
            <v>0</v>
          </cell>
        </row>
        <row r="99">
          <cell r="F99" t="str">
            <v>m</v>
          </cell>
          <cell r="G99">
            <v>10</v>
          </cell>
          <cell r="BL99">
            <v>0</v>
          </cell>
        </row>
        <row r="100">
          <cell r="F100" t="str">
            <v>f</v>
          </cell>
          <cell r="G100">
            <v>10</v>
          </cell>
          <cell r="I100" t="str">
            <v>White British</v>
          </cell>
          <cell r="O100" t="str">
            <v>S=EHCP+TU</v>
          </cell>
          <cell r="BL100">
            <v>0</v>
          </cell>
        </row>
        <row r="101">
          <cell r="F101" t="str">
            <v>f</v>
          </cell>
          <cell r="G101">
            <v>10</v>
          </cell>
          <cell r="I101" t="str">
            <v>No information given/refused</v>
          </cell>
          <cell r="BL101">
            <v>0</v>
          </cell>
        </row>
        <row r="102">
          <cell r="F102" t="str">
            <v>x</v>
          </cell>
          <cell r="G102">
            <v>10</v>
          </cell>
          <cell r="I102" t="str">
            <v>No information given/refused</v>
          </cell>
          <cell r="BL102">
            <v>0</v>
          </cell>
        </row>
        <row r="103">
          <cell r="F103" t="str">
            <v>x</v>
          </cell>
          <cell r="G103">
            <v>10</v>
          </cell>
          <cell r="I103" t="str">
            <v>No information given/refused</v>
          </cell>
          <cell r="BL103">
            <v>0</v>
          </cell>
        </row>
        <row r="104">
          <cell r="G104">
            <v>10</v>
          </cell>
          <cell r="BL104">
            <v>0</v>
          </cell>
        </row>
        <row r="105">
          <cell r="G105">
            <v>10</v>
          </cell>
          <cell r="AT105" t="str">
            <v>y</v>
          </cell>
          <cell r="BL105">
            <v>0</v>
          </cell>
        </row>
        <row r="106">
          <cell r="F106" t="str">
            <v>f</v>
          </cell>
          <cell r="G106">
            <v>10</v>
          </cell>
          <cell r="I106" t="str">
            <v>No information given/refused</v>
          </cell>
          <cell r="O106" t="str">
            <v>S=EHCP+TU</v>
          </cell>
          <cell r="AT106" t="str">
            <v>Y</v>
          </cell>
          <cell r="AW106">
            <v>44110</v>
          </cell>
          <cell r="AX106">
            <v>0</v>
          </cell>
          <cell r="AY106">
            <v>44127</v>
          </cell>
          <cell r="BL106">
            <v>0</v>
          </cell>
        </row>
        <row r="107">
          <cell r="F107" t="str">
            <v>m</v>
          </cell>
          <cell r="G107">
            <v>10</v>
          </cell>
          <cell r="I107" t="str">
            <v>No information given/refused</v>
          </cell>
          <cell r="BL107">
            <v>0</v>
          </cell>
        </row>
        <row r="108">
          <cell r="G108">
            <v>10</v>
          </cell>
          <cell r="BL108">
            <v>0</v>
          </cell>
        </row>
        <row r="109">
          <cell r="F109" t="str">
            <v>f</v>
          </cell>
          <cell r="G109">
            <v>10</v>
          </cell>
          <cell r="M109" t="str">
            <v>Y</v>
          </cell>
          <cell r="N109" t="str">
            <v>Y</v>
          </cell>
          <cell r="BG109">
            <v>44722</v>
          </cell>
          <cell r="BI109">
            <v>0</v>
          </cell>
          <cell r="BJ109">
            <v>0</v>
          </cell>
          <cell r="BK109">
            <v>25</v>
          </cell>
          <cell r="BL109">
            <v>25</v>
          </cell>
        </row>
        <row r="110">
          <cell r="F110" t="str">
            <v>m</v>
          </cell>
          <cell r="G110">
            <v>10</v>
          </cell>
          <cell r="I110" t="str">
            <v>No information given/refused</v>
          </cell>
          <cell r="O110" t="str">
            <v>P=FormAss</v>
          </cell>
          <cell r="AT110" t="str">
            <v>Y</v>
          </cell>
          <cell r="AW110">
            <v>44110</v>
          </cell>
          <cell r="AX110">
            <v>0</v>
          </cell>
          <cell r="AY110">
            <v>0</v>
          </cell>
          <cell r="BL110">
            <v>0</v>
          </cell>
        </row>
        <row r="111">
          <cell r="F111" t="str">
            <v>m</v>
          </cell>
          <cell r="G111">
            <v>10</v>
          </cell>
          <cell r="BL111">
            <v>0</v>
          </cell>
        </row>
        <row r="112">
          <cell r="F112" t="str">
            <v>x</v>
          </cell>
          <cell r="G112">
            <v>9</v>
          </cell>
          <cell r="I112" t="str">
            <v>No information given/refused</v>
          </cell>
          <cell r="BL112">
            <v>0</v>
          </cell>
        </row>
        <row r="113">
          <cell r="F113" t="str">
            <v>f</v>
          </cell>
          <cell r="G113">
            <v>9</v>
          </cell>
          <cell r="I113" t="str">
            <v>No information given/refused</v>
          </cell>
          <cell r="BL113">
            <v>0</v>
          </cell>
        </row>
        <row r="114">
          <cell r="F114" t="str">
            <v>f</v>
          </cell>
          <cell r="G114">
            <v>9</v>
          </cell>
          <cell r="I114" t="str">
            <v>No information given/refused</v>
          </cell>
          <cell r="O114" t="str">
            <v>S=EHCP+TU</v>
          </cell>
          <cell r="BL114">
            <v>0</v>
          </cell>
        </row>
        <row r="115">
          <cell r="G115">
            <v>9</v>
          </cell>
          <cell r="AT115" t="str">
            <v>y</v>
          </cell>
          <cell r="BL115">
            <v>0</v>
          </cell>
        </row>
        <row r="116">
          <cell r="G116">
            <v>9</v>
          </cell>
          <cell r="AT116" t="str">
            <v>y</v>
          </cell>
          <cell r="BL116">
            <v>0</v>
          </cell>
        </row>
        <row r="117">
          <cell r="G117">
            <v>9</v>
          </cell>
          <cell r="BL117">
            <v>0</v>
          </cell>
        </row>
        <row r="118">
          <cell r="G118">
            <v>9</v>
          </cell>
          <cell r="K118" t="str">
            <v>Y</v>
          </cell>
          <cell r="BL118">
            <v>0</v>
          </cell>
        </row>
        <row r="119">
          <cell r="G119">
            <v>9</v>
          </cell>
          <cell r="BL119">
            <v>0</v>
          </cell>
        </row>
        <row r="120">
          <cell r="F120" t="str">
            <v>f</v>
          </cell>
          <cell r="G120">
            <v>9</v>
          </cell>
          <cell r="I120" t="str">
            <v>No information given/refused</v>
          </cell>
          <cell r="BL120">
            <v>0</v>
          </cell>
        </row>
        <row r="121">
          <cell r="F121" t="str">
            <v>m</v>
          </cell>
          <cell r="G121">
            <v>9</v>
          </cell>
          <cell r="I121" t="str">
            <v>No information given/refused</v>
          </cell>
          <cell r="O121" t="str">
            <v>S=EHCP+TU</v>
          </cell>
          <cell r="AT121" t="str">
            <v>y</v>
          </cell>
          <cell r="AW121">
            <v>44172</v>
          </cell>
          <cell r="AX121">
            <v>0</v>
          </cell>
          <cell r="AY121">
            <v>0</v>
          </cell>
          <cell r="BL121">
            <v>0</v>
          </cell>
        </row>
        <row r="122">
          <cell r="F122" t="str">
            <v>x</v>
          </cell>
          <cell r="G122">
            <v>9</v>
          </cell>
          <cell r="BL122">
            <v>0</v>
          </cell>
        </row>
        <row r="123">
          <cell r="G123">
            <v>9</v>
          </cell>
          <cell r="AT123" t="str">
            <v>y</v>
          </cell>
          <cell r="BL123">
            <v>0</v>
          </cell>
        </row>
        <row r="124">
          <cell r="G124">
            <v>9</v>
          </cell>
          <cell r="AT124" t="str">
            <v>y</v>
          </cell>
          <cell r="BL124">
            <v>0</v>
          </cell>
        </row>
        <row r="125">
          <cell r="F125" t="str">
            <v>x</v>
          </cell>
          <cell r="G125">
            <v>9</v>
          </cell>
          <cell r="I125" t="str">
            <v>No information given/refused</v>
          </cell>
          <cell r="BL125">
            <v>0</v>
          </cell>
        </row>
        <row r="126">
          <cell r="G126">
            <v>9</v>
          </cell>
          <cell r="AT126" t="str">
            <v>y</v>
          </cell>
          <cell r="BL126">
            <v>0</v>
          </cell>
        </row>
        <row r="127">
          <cell r="F127" t="str">
            <v>f</v>
          </cell>
          <cell r="G127">
            <v>9</v>
          </cell>
          <cell r="I127" t="str">
            <v>No information given/refused</v>
          </cell>
          <cell r="AK127">
            <v>44146</v>
          </cell>
          <cell r="BL127">
            <v>0</v>
          </cell>
        </row>
        <row r="128">
          <cell r="F128" t="str">
            <v>x</v>
          </cell>
          <cell r="G128">
            <v>9</v>
          </cell>
          <cell r="BL128">
            <v>0</v>
          </cell>
        </row>
        <row r="129">
          <cell r="F129" t="str">
            <v>x</v>
          </cell>
          <cell r="G129">
            <v>9</v>
          </cell>
          <cell r="I129" t="str">
            <v>White British</v>
          </cell>
          <cell r="BL129">
            <v>0</v>
          </cell>
        </row>
        <row r="130">
          <cell r="F130" t="str">
            <v>x</v>
          </cell>
          <cell r="G130">
            <v>9</v>
          </cell>
          <cell r="I130" t="str">
            <v>No information given/refused</v>
          </cell>
          <cell r="BL130">
            <v>0</v>
          </cell>
        </row>
        <row r="131">
          <cell r="G131">
            <v>9</v>
          </cell>
          <cell r="BL131">
            <v>0</v>
          </cell>
        </row>
        <row r="132">
          <cell r="F132" t="str">
            <v>f</v>
          </cell>
          <cell r="G132">
            <v>9</v>
          </cell>
          <cell r="I132" t="str">
            <v>No information given/refused</v>
          </cell>
          <cell r="BL132">
            <v>0</v>
          </cell>
        </row>
        <row r="133">
          <cell r="G133">
            <v>9</v>
          </cell>
          <cell r="BL133">
            <v>0</v>
          </cell>
        </row>
        <row r="134">
          <cell r="F134" t="str">
            <v>m</v>
          </cell>
          <cell r="G134">
            <v>9</v>
          </cell>
          <cell r="I134" t="str">
            <v>No information given/refused</v>
          </cell>
          <cell r="BL134">
            <v>0</v>
          </cell>
        </row>
        <row r="135">
          <cell r="G135">
            <v>9</v>
          </cell>
          <cell r="AT135" t="str">
            <v>y</v>
          </cell>
          <cell r="BL135">
            <v>0</v>
          </cell>
        </row>
        <row r="136">
          <cell r="F136" t="str">
            <v>m</v>
          </cell>
          <cell r="G136">
            <v>9</v>
          </cell>
          <cell r="I136" t="str">
            <v>No information given/refused</v>
          </cell>
          <cell r="BL136">
            <v>0</v>
          </cell>
        </row>
        <row r="137">
          <cell r="G137">
            <v>9</v>
          </cell>
          <cell r="AT137" t="str">
            <v>y</v>
          </cell>
          <cell r="BL137">
            <v>0</v>
          </cell>
        </row>
        <row r="138">
          <cell r="F138" t="str">
            <v>x</v>
          </cell>
          <cell r="G138">
            <v>9</v>
          </cell>
          <cell r="BL138">
            <v>0</v>
          </cell>
        </row>
        <row r="139">
          <cell r="G139">
            <v>8</v>
          </cell>
          <cell r="BL139">
            <v>0</v>
          </cell>
        </row>
        <row r="140">
          <cell r="F140" t="str">
            <v>x</v>
          </cell>
          <cell r="G140">
            <v>8</v>
          </cell>
          <cell r="BL140">
            <v>0</v>
          </cell>
        </row>
        <row r="141">
          <cell r="G141">
            <v>8</v>
          </cell>
          <cell r="AT141" t="str">
            <v>y</v>
          </cell>
          <cell r="BL141">
            <v>0</v>
          </cell>
        </row>
        <row r="142">
          <cell r="G142">
            <v>8</v>
          </cell>
          <cell r="BL142">
            <v>0</v>
          </cell>
        </row>
        <row r="143">
          <cell r="F143" t="str">
            <v>x</v>
          </cell>
          <cell r="G143">
            <v>8</v>
          </cell>
          <cell r="I143" t="str">
            <v>No information given/refused</v>
          </cell>
          <cell r="BL143">
            <v>0</v>
          </cell>
        </row>
        <row r="144">
          <cell r="F144" t="str">
            <v>x</v>
          </cell>
          <cell r="G144">
            <v>8</v>
          </cell>
          <cell r="BL144">
            <v>0</v>
          </cell>
        </row>
        <row r="145">
          <cell r="G145">
            <v>8</v>
          </cell>
          <cell r="BL145">
            <v>0</v>
          </cell>
        </row>
        <row r="146">
          <cell r="G146">
            <v>8</v>
          </cell>
          <cell r="BL146">
            <v>0</v>
          </cell>
        </row>
        <row r="147">
          <cell r="F147" t="str">
            <v>m</v>
          </cell>
          <cell r="G147">
            <v>8</v>
          </cell>
          <cell r="BL147">
            <v>0</v>
          </cell>
        </row>
        <row r="148">
          <cell r="G148">
            <v>8</v>
          </cell>
          <cell r="BL148">
            <v>0</v>
          </cell>
        </row>
        <row r="149">
          <cell r="F149" t="str">
            <v>f</v>
          </cell>
          <cell r="G149">
            <v>7</v>
          </cell>
          <cell r="BL149">
            <v>0</v>
          </cell>
        </row>
        <row r="150">
          <cell r="G150">
            <v>7</v>
          </cell>
          <cell r="AT150" t="str">
            <v>y</v>
          </cell>
          <cell r="BL150">
            <v>0</v>
          </cell>
        </row>
        <row r="151">
          <cell r="G151">
            <v>7</v>
          </cell>
          <cell r="BL151">
            <v>0</v>
          </cell>
        </row>
        <row r="152">
          <cell r="G152">
            <v>7</v>
          </cell>
          <cell r="AT152" t="str">
            <v>y</v>
          </cell>
          <cell r="BL152">
            <v>0</v>
          </cell>
        </row>
        <row r="153">
          <cell r="G153">
            <v>7</v>
          </cell>
          <cell r="AT153" t="str">
            <v>y</v>
          </cell>
          <cell r="BL153">
            <v>0</v>
          </cell>
        </row>
        <row r="154">
          <cell r="F154" t="str">
            <v>m</v>
          </cell>
          <cell r="BL154">
            <v>0</v>
          </cell>
        </row>
        <row r="155">
          <cell r="BL155">
            <v>0</v>
          </cell>
        </row>
        <row r="156">
          <cell r="AT156" t="str">
            <v>y</v>
          </cell>
          <cell r="BL156">
            <v>0</v>
          </cell>
        </row>
        <row r="157">
          <cell r="F157" t="str">
            <v>f</v>
          </cell>
          <cell r="BL157">
            <v>0</v>
          </cell>
        </row>
        <row r="158">
          <cell r="BL158">
            <v>0</v>
          </cell>
        </row>
        <row r="159">
          <cell r="F159" t="str">
            <v>f</v>
          </cell>
          <cell r="BL159">
            <v>0</v>
          </cell>
        </row>
        <row r="160">
          <cell r="BL160">
            <v>0</v>
          </cell>
        </row>
        <row r="161">
          <cell r="AT161" t="str">
            <v>y</v>
          </cell>
          <cell r="BL161">
            <v>0</v>
          </cell>
        </row>
        <row r="162">
          <cell r="F162" t="str">
            <v>x</v>
          </cell>
          <cell r="BL162">
            <v>0</v>
          </cell>
        </row>
        <row r="163">
          <cell r="BL163">
            <v>25</v>
          </cell>
        </row>
        <row r="164">
          <cell r="BL164">
            <v>25</v>
          </cell>
        </row>
        <row r="165">
          <cell r="BL165">
            <v>0</v>
          </cell>
        </row>
        <row r="166">
          <cell r="BL166">
            <v>0</v>
          </cell>
        </row>
        <row r="167">
          <cell r="BL167">
            <v>0</v>
          </cell>
        </row>
        <row r="168">
          <cell r="BL168">
            <v>0</v>
          </cell>
        </row>
        <row r="169">
          <cell r="BL169">
            <v>0</v>
          </cell>
        </row>
        <row r="170">
          <cell r="BL170">
            <v>0</v>
          </cell>
        </row>
        <row r="171">
          <cell r="BL171">
            <v>0</v>
          </cell>
        </row>
        <row r="172">
          <cell r="BL172">
            <v>0</v>
          </cell>
        </row>
        <row r="173">
          <cell r="BL173">
            <v>0</v>
          </cell>
        </row>
        <row r="174">
          <cell r="BL174">
            <v>0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0</v>
          </cell>
        </row>
        <row r="182">
          <cell r="BL182">
            <v>0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0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0</v>
          </cell>
        </row>
        <row r="192">
          <cell r="BL192">
            <v>0</v>
          </cell>
        </row>
        <row r="193">
          <cell r="BL193">
            <v>0</v>
          </cell>
        </row>
        <row r="194">
          <cell r="BL194">
            <v>0</v>
          </cell>
        </row>
        <row r="195">
          <cell r="BL195">
            <v>0</v>
          </cell>
        </row>
        <row r="196">
          <cell r="G196">
            <v>7</v>
          </cell>
          <cell r="I196" t="str">
            <v>White British</v>
          </cell>
          <cell r="O196" t="str">
            <v>P=FormAss</v>
          </cell>
          <cell r="R196" t="str">
            <v>City of L'c</v>
          </cell>
          <cell r="Y196" t="str">
            <v>A=Attendance</v>
          </cell>
          <cell r="AB196" t="str">
            <v>1A-school</v>
          </cell>
        </row>
        <row r="197">
          <cell r="G197">
            <v>8</v>
          </cell>
          <cell r="I197" t="str">
            <v>White other</v>
          </cell>
          <cell r="O197" t="str">
            <v>Q=TopUp</v>
          </cell>
          <cell r="R197" t="str">
            <v>Other LA</v>
          </cell>
          <cell r="Y197" t="str">
            <v>S=Semh</v>
          </cell>
          <cell r="AB197" t="str">
            <v>1B-A&amp;G</v>
          </cell>
        </row>
        <row r="198">
          <cell r="G198">
            <v>9</v>
          </cell>
          <cell r="I198" t="str">
            <v>Chinese</v>
          </cell>
          <cell r="O198" t="str">
            <v>R=EHCPonly</v>
          </cell>
          <cell r="Y198" t="str">
            <v>N= No history</v>
          </cell>
          <cell r="AB198" t="str">
            <v>2A-ins supp</v>
          </cell>
        </row>
        <row r="199">
          <cell r="G199">
            <v>10</v>
          </cell>
          <cell r="I199" t="str">
            <v>Asian other than Chinese</v>
          </cell>
          <cell r="O199" t="str">
            <v>S=EHCP+TU</v>
          </cell>
          <cell r="Y199" t="str">
            <v>E=EHCP fully funded</v>
          </cell>
          <cell r="AB199" t="str">
            <v>2B-funding</v>
          </cell>
        </row>
      </sheetData>
      <sheetData sheetId="2">
        <row r="3">
          <cell r="F3" t="str">
            <v>G</v>
          </cell>
          <cell r="I3" t="str">
            <v>Ethnicity</v>
          </cell>
          <cell r="K3" t="str">
            <v>LAC</v>
          </cell>
          <cell r="M3" t="str">
            <v>FSM</v>
          </cell>
          <cell r="N3" t="str">
            <v>PP</v>
          </cell>
          <cell r="O3" t="str">
            <v>SEN</v>
          </cell>
          <cell r="R3" t="str">
            <v>ofc</v>
          </cell>
          <cell r="AK3" t="str">
            <v>dateFAp</v>
          </cell>
          <cell r="AW3" t="str">
            <v>Start date</v>
          </cell>
          <cell r="BE3" t="str">
            <v>CNN</v>
          </cell>
          <cell r="BF3" t="str">
            <v>KS</v>
          </cell>
        </row>
        <row r="4">
          <cell r="AK4" t="str">
            <v>Fair Access Issue</v>
          </cell>
          <cell r="BF4" t="str">
            <v>Programme Managed by BP</v>
          </cell>
        </row>
        <row r="5">
          <cell r="BF5" t="str">
            <v>T3b</v>
          </cell>
        </row>
        <row r="6">
          <cell r="F6" t="str">
            <v>Gender</v>
          </cell>
          <cell r="I6" t="str">
            <v>Ethnicity</v>
          </cell>
          <cell r="K6" t="str">
            <v>Looked After Child (enter Y or leave blank)</v>
          </cell>
          <cell r="M6" t="str">
            <v>FSM (Enter Y or leave blank)</v>
          </cell>
          <cell r="N6" t="str">
            <v>Pupil Premium (Enter Yor leave blank)</v>
          </cell>
          <cell r="O6" t="str">
            <v>EHCP - see Guide for Completion P=Formal assessment, Q=Top Up Funding Grant, R=EHCP but no funds, S=EHCP+funding, T EHCP+£25500</v>
          </cell>
          <cell r="R6" t="str">
            <v xml:space="preserve">Does this student have an out of county address? (select from drop down list or leave blank) </v>
          </cell>
          <cell r="AK6" t="str">
            <v>Date of request from LA</v>
          </cell>
          <cell r="AW6" t="str">
            <v>Date started format is dd/mm/yy</v>
          </cell>
          <cell r="BE6" t="str">
            <v>CMN Referral (currently LIP only)</v>
          </cell>
          <cell r="BF6" t="str">
            <v>Key Stage (Enter 3 or 4 only)</v>
          </cell>
        </row>
        <row r="7">
          <cell r="F7" t="str">
            <v>G</v>
          </cell>
          <cell r="I7" t="str">
            <v>Ethnicity</v>
          </cell>
          <cell r="K7" t="str">
            <v>LAC</v>
          </cell>
          <cell r="M7" t="str">
            <v>FSM</v>
          </cell>
          <cell r="N7" t="str">
            <v>PP</v>
          </cell>
          <cell r="O7" t="str">
            <v>SEN</v>
          </cell>
          <cell r="R7" t="str">
            <v>ofc</v>
          </cell>
          <cell r="AK7" t="str">
            <v>dateFAp</v>
          </cell>
          <cell r="AW7" t="str">
            <v>Start date</v>
          </cell>
          <cell r="BE7" t="str">
            <v>CNN</v>
          </cell>
          <cell r="BF7" t="str">
            <v>KS</v>
          </cell>
        </row>
        <row r="8">
          <cell r="F8" t="str">
            <v>m</v>
          </cell>
          <cell r="G8">
            <v>11</v>
          </cell>
          <cell r="I8" t="str">
            <v>White British</v>
          </cell>
          <cell r="K8" t="str">
            <v>n</v>
          </cell>
          <cell r="M8" t="str">
            <v>n</v>
          </cell>
          <cell r="N8" t="str">
            <v>y</v>
          </cell>
          <cell r="AT8" t="str">
            <v>y</v>
          </cell>
          <cell r="AW8">
            <v>43837</v>
          </cell>
          <cell r="AY8">
            <v>43875</v>
          </cell>
          <cell r="BF8">
            <v>4</v>
          </cell>
          <cell r="BG8">
            <v>44094</v>
          </cell>
          <cell r="BJ8">
            <v>3</v>
          </cell>
          <cell r="BK8">
            <v>22</v>
          </cell>
          <cell r="BL8">
            <v>25</v>
          </cell>
        </row>
        <row r="9">
          <cell r="F9" t="str">
            <v>f</v>
          </cell>
          <cell r="G9">
            <v>11</v>
          </cell>
          <cell r="I9" t="str">
            <v>White British</v>
          </cell>
          <cell r="K9" t="str">
            <v>n</v>
          </cell>
          <cell r="O9" t="str">
            <v>T=EHCP+25k</v>
          </cell>
          <cell r="BF9">
            <v>4</v>
          </cell>
          <cell r="BG9">
            <v>44146</v>
          </cell>
          <cell r="BJ9">
            <v>0</v>
          </cell>
          <cell r="BK9">
            <v>20</v>
          </cell>
          <cell r="BL9">
            <v>20</v>
          </cell>
        </row>
        <row r="10">
          <cell r="F10" t="str">
            <v>f</v>
          </cell>
          <cell r="G10">
            <v>11</v>
          </cell>
          <cell r="I10" t="str">
            <v>White British</v>
          </cell>
          <cell r="M10" t="str">
            <v>y</v>
          </cell>
          <cell r="N10" t="str">
            <v>y</v>
          </cell>
          <cell r="BF10">
            <v>4</v>
          </cell>
          <cell r="BG10">
            <v>44613</v>
          </cell>
          <cell r="BJ10">
            <v>3</v>
          </cell>
          <cell r="BK10">
            <v>20</v>
          </cell>
          <cell r="BL10">
            <v>23</v>
          </cell>
        </row>
        <row r="11">
          <cell r="F11" t="str">
            <v>f</v>
          </cell>
          <cell r="G11">
            <v>11</v>
          </cell>
          <cell r="I11" t="str">
            <v>other ethnic groups</v>
          </cell>
          <cell r="M11" t="str">
            <v>y</v>
          </cell>
          <cell r="N11" t="str">
            <v>y</v>
          </cell>
          <cell r="BF11">
            <v>4</v>
          </cell>
          <cell r="BG11">
            <v>44886</v>
          </cell>
          <cell r="BK11">
            <v>20</v>
          </cell>
          <cell r="BL11">
            <v>20</v>
          </cell>
        </row>
        <row r="12">
          <cell r="F12" t="str">
            <v>m</v>
          </cell>
          <cell r="G12">
            <v>11</v>
          </cell>
          <cell r="I12" t="str">
            <v>White British</v>
          </cell>
          <cell r="BF12">
            <v>4</v>
          </cell>
          <cell r="BG12">
            <v>44803</v>
          </cell>
          <cell r="BK12">
            <v>23</v>
          </cell>
          <cell r="BL12">
            <v>23</v>
          </cell>
        </row>
        <row r="13">
          <cell r="F13" t="str">
            <v>f</v>
          </cell>
          <cell r="G13">
            <v>11</v>
          </cell>
          <cell r="I13" t="str">
            <v>No information given/refused</v>
          </cell>
          <cell r="K13" t="str">
            <v>n</v>
          </cell>
          <cell r="M13" t="str">
            <v>y</v>
          </cell>
          <cell r="N13" t="str">
            <v>y</v>
          </cell>
          <cell r="R13" t="str">
            <v>City of L'c</v>
          </cell>
          <cell r="BF13">
            <v>4</v>
          </cell>
          <cell r="BG13">
            <v>44865</v>
          </cell>
          <cell r="BJ13">
            <v>7</v>
          </cell>
          <cell r="BK13">
            <v>10</v>
          </cell>
          <cell r="BL13">
            <v>17</v>
          </cell>
        </row>
        <row r="14">
          <cell r="F14" t="str">
            <v>f</v>
          </cell>
          <cell r="G14">
            <v>11</v>
          </cell>
          <cell r="I14" t="str">
            <v>No information given/refused</v>
          </cell>
          <cell r="K14" t="str">
            <v>n</v>
          </cell>
          <cell r="M14" t="str">
            <v>n</v>
          </cell>
          <cell r="N14" t="str">
            <v>y</v>
          </cell>
          <cell r="AT14" t="str">
            <v>y</v>
          </cell>
          <cell r="AW14">
            <v>43871</v>
          </cell>
          <cell r="AY14">
            <v>43873</v>
          </cell>
          <cell r="BF14">
            <v>4</v>
          </cell>
          <cell r="BG14">
            <v>44081</v>
          </cell>
          <cell r="BK14">
            <v>22</v>
          </cell>
          <cell r="BL14">
            <v>22</v>
          </cell>
        </row>
        <row r="15">
          <cell r="F15" t="str">
            <v>f</v>
          </cell>
          <cell r="G15">
            <v>11</v>
          </cell>
          <cell r="I15" t="str">
            <v>White</v>
          </cell>
          <cell r="K15" t="str">
            <v>y</v>
          </cell>
          <cell r="M15" t="str">
            <v>y</v>
          </cell>
          <cell r="N15" t="str">
            <v>y</v>
          </cell>
          <cell r="BF15">
            <v>4</v>
          </cell>
          <cell r="BG15">
            <v>44935</v>
          </cell>
          <cell r="BK15">
            <v>18</v>
          </cell>
          <cell r="BL15">
            <v>18</v>
          </cell>
        </row>
        <row r="16">
          <cell r="F16" t="str">
            <v>f</v>
          </cell>
          <cell r="G16">
            <v>11</v>
          </cell>
          <cell r="I16" t="str">
            <v>white</v>
          </cell>
          <cell r="O16" t="str">
            <v>Sc Reg</v>
          </cell>
          <cell r="BF16">
            <v>4</v>
          </cell>
          <cell r="BG16">
            <v>44835</v>
          </cell>
          <cell r="BJ16">
            <v>5</v>
          </cell>
          <cell r="BK16">
            <v>17</v>
          </cell>
          <cell r="BL16">
            <v>22</v>
          </cell>
        </row>
        <row r="17">
          <cell r="F17" t="str">
            <v>m</v>
          </cell>
          <cell r="G17">
            <v>11</v>
          </cell>
          <cell r="I17" t="str">
            <v>No information given/refused</v>
          </cell>
          <cell r="K17" t="str">
            <v>n</v>
          </cell>
          <cell r="M17" t="str">
            <v>y</v>
          </cell>
          <cell r="N17" t="str">
            <v>y</v>
          </cell>
          <cell r="BF17">
            <v>4</v>
          </cell>
          <cell r="BG17">
            <v>43811</v>
          </cell>
          <cell r="BK17">
            <v>22.5</v>
          </cell>
          <cell r="BL17">
            <v>22.5</v>
          </cell>
        </row>
        <row r="18">
          <cell r="F18" t="str">
            <v>m</v>
          </cell>
          <cell r="G18">
            <v>11</v>
          </cell>
          <cell r="I18" t="str">
            <v>No information given/refused</v>
          </cell>
          <cell r="M18" t="str">
            <v>y</v>
          </cell>
          <cell r="N18" t="str">
            <v>y</v>
          </cell>
          <cell r="O18" t="str">
            <v>S=EHCP+TU</v>
          </cell>
          <cell r="BF18">
            <v>4</v>
          </cell>
          <cell r="BG18">
            <v>44341</v>
          </cell>
          <cell r="BK18">
            <v>23</v>
          </cell>
          <cell r="BL18">
            <v>23</v>
          </cell>
        </row>
        <row r="19">
          <cell r="F19" t="str">
            <v>m</v>
          </cell>
          <cell r="G19">
            <v>11</v>
          </cell>
          <cell r="I19" t="str">
            <v>Black other</v>
          </cell>
          <cell r="K19" t="str">
            <v>n</v>
          </cell>
          <cell r="M19" t="str">
            <v>y</v>
          </cell>
          <cell r="BF19">
            <v>4</v>
          </cell>
          <cell r="BG19">
            <v>43653</v>
          </cell>
          <cell r="BJ19">
            <v>0</v>
          </cell>
          <cell r="BK19">
            <v>22</v>
          </cell>
          <cell r="BL19">
            <v>22</v>
          </cell>
        </row>
        <row r="20">
          <cell r="F20" t="str">
            <v>f</v>
          </cell>
          <cell r="G20">
            <v>10</v>
          </cell>
          <cell r="M20" t="str">
            <v>n</v>
          </cell>
          <cell r="N20" t="str">
            <v>y</v>
          </cell>
          <cell r="Y20" t="str">
            <v>Pex</v>
          </cell>
          <cell r="AB20" t="str">
            <v>3B-ftPM Tier 4</v>
          </cell>
          <cell r="BF20">
            <v>4</v>
          </cell>
          <cell r="BG20">
            <v>45065</v>
          </cell>
          <cell r="BJ20">
            <v>2</v>
          </cell>
          <cell r="BL20">
            <v>2</v>
          </cell>
        </row>
        <row r="21">
          <cell r="F21" t="str">
            <v>m</v>
          </cell>
          <cell r="G21">
            <v>10</v>
          </cell>
          <cell r="I21" t="str">
            <v>white</v>
          </cell>
          <cell r="BF21">
            <v>4</v>
          </cell>
          <cell r="BG21">
            <v>45200</v>
          </cell>
          <cell r="BK21">
            <v>23</v>
          </cell>
          <cell r="BL21">
            <v>25</v>
          </cell>
        </row>
        <row r="22">
          <cell r="F22" t="str">
            <v>f</v>
          </cell>
          <cell r="G22">
            <v>10</v>
          </cell>
          <cell r="I22" t="str">
            <v>White</v>
          </cell>
          <cell r="AT22" t="str">
            <v>y</v>
          </cell>
          <cell r="AW22">
            <v>44984</v>
          </cell>
          <cell r="AX22">
            <v>44984</v>
          </cell>
          <cell r="BF22">
            <v>4</v>
          </cell>
          <cell r="BG22">
            <v>44935</v>
          </cell>
          <cell r="BK22">
            <v>23</v>
          </cell>
          <cell r="BL22">
            <v>23</v>
          </cell>
        </row>
        <row r="23">
          <cell r="F23" t="str">
            <v>m</v>
          </cell>
          <cell r="G23">
            <v>10</v>
          </cell>
          <cell r="I23" t="str">
            <v>white</v>
          </cell>
          <cell r="BF23">
            <v>4</v>
          </cell>
          <cell r="BG23">
            <v>44958</v>
          </cell>
          <cell r="BK23">
            <v>24</v>
          </cell>
          <cell r="BL23">
            <v>24</v>
          </cell>
        </row>
        <row r="24">
          <cell r="F24" t="str">
            <v>m</v>
          </cell>
          <cell r="G24">
            <v>10</v>
          </cell>
          <cell r="I24" t="str">
            <v>white</v>
          </cell>
          <cell r="BF24">
            <v>4</v>
          </cell>
          <cell r="BG24">
            <v>44835</v>
          </cell>
          <cell r="BJ24">
            <v>0</v>
          </cell>
          <cell r="BK24">
            <v>20</v>
          </cell>
          <cell r="BL24">
            <v>20</v>
          </cell>
        </row>
        <row r="25">
          <cell r="F25" t="str">
            <v>m</v>
          </cell>
          <cell r="G25">
            <v>10</v>
          </cell>
          <cell r="I25" t="str">
            <v>White British</v>
          </cell>
          <cell r="BF25">
            <v>4</v>
          </cell>
          <cell r="BG25">
            <v>44613</v>
          </cell>
          <cell r="BJ25">
            <v>2</v>
          </cell>
          <cell r="BK25">
            <v>10</v>
          </cell>
          <cell r="BL25">
            <v>12</v>
          </cell>
        </row>
        <row r="26">
          <cell r="F26" t="str">
            <v>m</v>
          </cell>
          <cell r="G26">
            <v>10</v>
          </cell>
          <cell r="M26" t="str">
            <v>y</v>
          </cell>
          <cell r="N26" t="str">
            <v>y</v>
          </cell>
          <cell r="O26" t="str">
            <v>Sc Reg</v>
          </cell>
          <cell r="Y26" t="str">
            <v>Pex</v>
          </cell>
          <cell r="AB26" t="str">
            <v>3B-ftPM Tier 4</v>
          </cell>
          <cell r="BF26">
            <v>4</v>
          </cell>
          <cell r="BG26">
            <v>44987</v>
          </cell>
          <cell r="BJ26">
            <v>14</v>
          </cell>
          <cell r="BL26">
            <v>14</v>
          </cell>
        </row>
        <row r="27">
          <cell r="F27" t="str">
            <v>f</v>
          </cell>
          <cell r="G27">
            <v>10</v>
          </cell>
          <cell r="Y27" t="str">
            <v>Pex</v>
          </cell>
          <cell r="AB27" t="str">
            <v>3B-ftPM Tier 4</v>
          </cell>
          <cell r="BF27">
            <v>4</v>
          </cell>
          <cell r="BG27">
            <v>45082</v>
          </cell>
          <cell r="BJ27">
            <v>4</v>
          </cell>
          <cell r="BK27">
            <v>10</v>
          </cell>
          <cell r="BL27">
            <v>14</v>
          </cell>
        </row>
        <row r="28">
          <cell r="F28" t="str">
            <v>m</v>
          </cell>
          <cell r="G28">
            <v>10</v>
          </cell>
          <cell r="I28" t="str">
            <v>White British</v>
          </cell>
          <cell r="M28" t="str">
            <v>y</v>
          </cell>
          <cell r="N28" t="str">
            <v>y</v>
          </cell>
          <cell r="AK28">
            <v>43849</v>
          </cell>
          <cell r="BF28">
            <v>4</v>
          </cell>
          <cell r="BG28">
            <v>44690</v>
          </cell>
          <cell r="BK28">
            <v>23</v>
          </cell>
          <cell r="BL28">
            <v>23</v>
          </cell>
        </row>
        <row r="29">
          <cell r="F29" t="str">
            <v>m</v>
          </cell>
          <cell r="G29">
            <v>9</v>
          </cell>
          <cell r="I29" t="str">
            <v>White British</v>
          </cell>
          <cell r="K29" t="str">
            <v>y</v>
          </cell>
          <cell r="M29" t="str">
            <v>y</v>
          </cell>
          <cell r="N29" t="str">
            <v>y</v>
          </cell>
          <cell r="O29" t="str">
            <v>S=EHCP+TU</v>
          </cell>
          <cell r="BF29">
            <v>3</v>
          </cell>
          <cell r="BG29">
            <v>44625</v>
          </cell>
          <cell r="BJ29">
            <v>23</v>
          </cell>
          <cell r="BK29">
            <v>10</v>
          </cell>
          <cell r="BL29">
            <v>33</v>
          </cell>
        </row>
        <row r="30">
          <cell r="F30" t="str">
            <v>f</v>
          </cell>
          <cell r="G30">
            <v>9</v>
          </cell>
          <cell r="Y30" t="str">
            <v>Semh</v>
          </cell>
          <cell r="AB30" t="str">
            <v>2E-short term p</v>
          </cell>
          <cell r="BF30">
            <v>3</v>
          </cell>
          <cell r="BG30">
            <v>45085</v>
          </cell>
          <cell r="BJ30">
            <v>8</v>
          </cell>
          <cell r="BL30">
            <v>20</v>
          </cell>
        </row>
        <row r="31">
          <cell r="F31" t="str">
            <v>m</v>
          </cell>
          <cell r="G31">
            <v>9</v>
          </cell>
          <cell r="M31" t="str">
            <v>y</v>
          </cell>
          <cell r="N31" t="str">
            <v>y</v>
          </cell>
          <cell r="Y31" t="str">
            <v>Pex</v>
          </cell>
          <cell r="AB31" t="str">
            <v>3B-ftPM Tier 4</v>
          </cell>
          <cell r="BF31">
            <v>3</v>
          </cell>
          <cell r="BG31">
            <v>44995</v>
          </cell>
          <cell r="BJ31">
            <v>8</v>
          </cell>
          <cell r="BL31">
            <v>8</v>
          </cell>
        </row>
        <row r="32">
          <cell r="F32" t="str">
            <v>m</v>
          </cell>
          <cell r="G32">
            <v>9</v>
          </cell>
          <cell r="M32" t="str">
            <v>y</v>
          </cell>
          <cell r="N32" t="str">
            <v>y</v>
          </cell>
          <cell r="Y32" t="str">
            <v>Semh</v>
          </cell>
          <cell r="AB32" t="str">
            <v>2E-short term p</v>
          </cell>
          <cell r="BF32">
            <v>3</v>
          </cell>
          <cell r="BG32">
            <v>44943</v>
          </cell>
          <cell r="BJ32">
            <v>5</v>
          </cell>
          <cell r="BK32">
            <v>17</v>
          </cell>
          <cell r="BL32">
            <v>22</v>
          </cell>
        </row>
        <row r="33">
          <cell r="F33" t="str">
            <v>m</v>
          </cell>
          <cell r="G33">
            <v>9</v>
          </cell>
          <cell r="I33" t="str">
            <v>Asian or Asian British</v>
          </cell>
          <cell r="BF33">
            <v>3</v>
          </cell>
          <cell r="BG33">
            <v>44984</v>
          </cell>
          <cell r="BJ33">
            <v>11</v>
          </cell>
          <cell r="BL33">
            <v>11</v>
          </cell>
        </row>
        <row r="34">
          <cell r="F34" t="str">
            <v>f</v>
          </cell>
          <cell r="G34">
            <v>9</v>
          </cell>
          <cell r="Y34" t="str">
            <v>semh</v>
          </cell>
          <cell r="AB34" t="str">
            <v>2F-MM</v>
          </cell>
          <cell r="BF34">
            <v>3</v>
          </cell>
          <cell r="BG34">
            <v>45089</v>
          </cell>
          <cell r="BK34">
            <v>10</v>
          </cell>
          <cell r="BL34">
            <v>10</v>
          </cell>
        </row>
        <row r="35">
          <cell r="F35" t="str">
            <v>f</v>
          </cell>
          <cell r="G35">
            <v>8</v>
          </cell>
          <cell r="I35" t="str">
            <v>Other ethnic groups</v>
          </cell>
          <cell r="M35" t="str">
            <v>y</v>
          </cell>
          <cell r="N35" t="str">
            <v>y</v>
          </cell>
          <cell r="BF35">
            <v>3</v>
          </cell>
          <cell r="BG35">
            <v>44886</v>
          </cell>
          <cell r="BK35">
            <v>10</v>
          </cell>
          <cell r="BL35">
            <v>10</v>
          </cell>
        </row>
        <row r="36">
          <cell r="F36" t="str">
            <v>f</v>
          </cell>
          <cell r="G36">
            <v>8</v>
          </cell>
          <cell r="Y36" t="str">
            <v>Semh</v>
          </cell>
          <cell r="AB36" t="str">
            <v>2E-short term p</v>
          </cell>
          <cell r="BF36">
            <v>3</v>
          </cell>
          <cell r="BG36">
            <v>45096</v>
          </cell>
          <cell r="BJ36">
            <v>3</v>
          </cell>
          <cell r="BL36">
            <v>15</v>
          </cell>
        </row>
        <row r="37">
          <cell r="F37" t="str">
            <v>f</v>
          </cell>
          <cell r="G37">
            <v>8</v>
          </cell>
          <cell r="I37" t="str">
            <v>Mixed or multiethnicci groups</v>
          </cell>
          <cell r="M37" t="str">
            <v>y</v>
          </cell>
          <cell r="O37" t="str">
            <v>Sc Reg</v>
          </cell>
          <cell r="BF37">
            <v>3</v>
          </cell>
          <cell r="BG37">
            <v>44835</v>
          </cell>
          <cell r="BK37">
            <v>23</v>
          </cell>
          <cell r="BL37">
            <v>23</v>
          </cell>
        </row>
        <row r="38">
          <cell r="G38">
            <v>8</v>
          </cell>
          <cell r="Y38" t="str">
            <v>Semh</v>
          </cell>
          <cell r="AB38" t="str">
            <v>2A-ins supp</v>
          </cell>
          <cell r="AC38" t="str">
            <v>2E-short term p</v>
          </cell>
          <cell r="BF38">
            <v>3</v>
          </cell>
          <cell r="BG38">
            <v>45066</v>
          </cell>
          <cell r="BJ38">
            <v>4</v>
          </cell>
          <cell r="BL38">
            <v>25</v>
          </cell>
        </row>
        <row r="39">
          <cell r="F39" t="str">
            <v>f</v>
          </cell>
          <cell r="G39">
            <v>8</v>
          </cell>
          <cell r="I39" t="str">
            <v>White British</v>
          </cell>
          <cell r="BF39">
            <v>3</v>
          </cell>
          <cell r="BG39">
            <v>44594</v>
          </cell>
          <cell r="BK39">
            <v>20</v>
          </cell>
          <cell r="BL39">
            <v>20</v>
          </cell>
        </row>
        <row r="40">
          <cell r="F40" t="str">
            <v>f</v>
          </cell>
          <cell r="G40">
            <v>8</v>
          </cell>
          <cell r="Y40" t="str">
            <v>semh</v>
          </cell>
          <cell r="AB40" t="str">
            <v>2E-short term p</v>
          </cell>
          <cell r="BF40">
            <v>3</v>
          </cell>
          <cell r="BG40">
            <v>45089</v>
          </cell>
          <cell r="BJ40">
            <v>2</v>
          </cell>
          <cell r="BL40">
            <v>25</v>
          </cell>
        </row>
        <row r="41">
          <cell r="F41" t="str">
            <v>m</v>
          </cell>
          <cell r="G41">
            <v>8</v>
          </cell>
          <cell r="Y41" t="str">
            <v>Semh</v>
          </cell>
          <cell r="AB41" t="str">
            <v>2E-short term p</v>
          </cell>
          <cell r="BF41">
            <v>3</v>
          </cell>
          <cell r="BG41">
            <v>45008</v>
          </cell>
          <cell r="BJ41">
            <v>4</v>
          </cell>
          <cell r="BL41">
            <v>25</v>
          </cell>
        </row>
        <row r="42">
          <cell r="F42" t="str">
            <v>m</v>
          </cell>
          <cell r="G42">
            <v>7</v>
          </cell>
          <cell r="M42" t="str">
            <v>y</v>
          </cell>
          <cell r="N42" t="str">
            <v>y</v>
          </cell>
          <cell r="Y42" t="str">
            <v>one off incident</v>
          </cell>
          <cell r="AB42" t="str">
            <v>2E-short term p</v>
          </cell>
          <cell r="BF42">
            <v>3</v>
          </cell>
          <cell r="BG42">
            <v>45040</v>
          </cell>
          <cell r="BJ42">
            <v>16</v>
          </cell>
          <cell r="BL42">
            <v>24</v>
          </cell>
        </row>
        <row r="43">
          <cell r="F43" t="str">
            <v>m</v>
          </cell>
          <cell r="G43">
            <v>7</v>
          </cell>
          <cell r="Y43" t="str">
            <v>Pex</v>
          </cell>
          <cell r="AB43" t="str">
            <v>3B-ftPM Tier 4</v>
          </cell>
          <cell r="BF43">
            <v>3</v>
          </cell>
          <cell r="BG43">
            <v>45012</v>
          </cell>
          <cell r="BJ43">
            <v>12</v>
          </cell>
          <cell r="BL43">
            <v>12</v>
          </cell>
        </row>
        <row r="44">
          <cell r="F44" t="str">
            <v>m</v>
          </cell>
          <cell r="G44">
            <v>7</v>
          </cell>
          <cell r="M44" t="str">
            <v>y</v>
          </cell>
          <cell r="N44" t="str">
            <v>y</v>
          </cell>
          <cell r="O44" t="str">
            <v>T=EHCP+25k</v>
          </cell>
          <cell r="Y44" t="str">
            <v>Pex</v>
          </cell>
          <cell r="AB44" t="str">
            <v>4-specialist</v>
          </cell>
          <cell r="BF44">
            <v>3</v>
          </cell>
          <cell r="BG44">
            <v>45040</v>
          </cell>
          <cell r="BJ44">
            <v>8</v>
          </cell>
          <cell r="BL44">
            <v>0</v>
          </cell>
        </row>
        <row r="45">
          <cell r="F45" t="str">
            <v>m</v>
          </cell>
          <cell r="G45">
            <v>11</v>
          </cell>
          <cell r="I45" t="str">
            <v>No information given/refused</v>
          </cell>
          <cell r="K45" t="str">
            <v>n</v>
          </cell>
          <cell r="AT45" t="str">
            <v>y</v>
          </cell>
          <cell r="AW45">
            <v>44521</v>
          </cell>
          <cell r="AX45">
            <v>44521</v>
          </cell>
          <cell r="BL45">
            <v>0</v>
          </cell>
        </row>
        <row r="46">
          <cell r="F46" t="str">
            <v>f</v>
          </cell>
          <cell r="G46">
            <v>11</v>
          </cell>
          <cell r="I46" t="str">
            <v>White British</v>
          </cell>
          <cell r="BL46">
            <v>0</v>
          </cell>
        </row>
        <row r="47">
          <cell r="F47" t="str">
            <v>m</v>
          </cell>
          <cell r="G47">
            <v>11</v>
          </cell>
          <cell r="I47" t="str">
            <v>White</v>
          </cell>
          <cell r="BL47">
            <v>0</v>
          </cell>
        </row>
        <row r="48">
          <cell r="G48">
            <v>11</v>
          </cell>
          <cell r="Y48" t="str">
            <v>Semh</v>
          </cell>
          <cell r="AB48" t="str">
            <v>1B-A&amp;G</v>
          </cell>
          <cell r="BL48">
            <v>0</v>
          </cell>
        </row>
        <row r="49">
          <cell r="F49" t="str">
            <v>m</v>
          </cell>
          <cell r="G49">
            <v>11</v>
          </cell>
          <cell r="I49" t="str">
            <v>White British</v>
          </cell>
          <cell r="K49" t="str">
            <v>n</v>
          </cell>
          <cell r="M49" t="str">
            <v>n</v>
          </cell>
          <cell r="R49" t="str">
            <v>City of L'c</v>
          </cell>
          <cell r="AT49" t="str">
            <v>y</v>
          </cell>
          <cell r="AW49">
            <v>43647</v>
          </cell>
          <cell r="AX49">
            <v>43837</v>
          </cell>
          <cell r="BL49">
            <v>0</v>
          </cell>
        </row>
        <row r="50">
          <cell r="F50" t="str">
            <v>f</v>
          </cell>
          <cell r="G50">
            <v>11</v>
          </cell>
          <cell r="I50" t="str">
            <v>No information given/refused</v>
          </cell>
          <cell r="BL50">
            <v>0</v>
          </cell>
        </row>
        <row r="51">
          <cell r="F51" t="str">
            <v>m</v>
          </cell>
          <cell r="G51">
            <v>11</v>
          </cell>
          <cell r="I51" t="str">
            <v>White</v>
          </cell>
          <cell r="BL51">
            <v>0</v>
          </cell>
        </row>
        <row r="52">
          <cell r="F52" t="str">
            <v>m</v>
          </cell>
          <cell r="G52">
            <v>11</v>
          </cell>
          <cell r="I52" t="str">
            <v>No information given/refused</v>
          </cell>
          <cell r="K52" t="str">
            <v>n</v>
          </cell>
          <cell r="M52" t="str">
            <v>n</v>
          </cell>
          <cell r="N52" t="str">
            <v>n</v>
          </cell>
          <cell r="AT52" t="str">
            <v>y</v>
          </cell>
          <cell r="AW52">
            <v>43871</v>
          </cell>
          <cell r="AY52">
            <v>43873</v>
          </cell>
          <cell r="BL52">
            <v>0</v>
          </cell>
        </row>
        <row r="53">
          <cell r="F53" t="str">
            <v>m</v>
          </cell>
          <cell r="G53">
            <v>11</v>
          </cell>
          <cell r="I53" t="str">
            <v>No information given/refused</v>
          </cell>
          <cell r="K53" t="str">
            <v>n</v>
          </cell>
          <cell r="M53" t="str">
            <v>y</v>
          </cell>
          <cell r="BL53">
            <v>0</v>
          </cell>
        </row>
        <row r="54">
          <cell r="F54" t="str">
            <v>m</v>
          </cell>
          <cell r="G54">
            <v>11</v>
          </cell>
          <cell r="I54" t="str">
            <v>White British</v>
          </cell>
          <cell r="BG54">
            <v>44536</v>
          </cell>
          <cell r="BL54">
            <v>0</v>
          </cell>
        </row>
        <row r="55">
          <cell r="F55" t="str">
            <v>m</v>
          </cell>
          <cell r="G55">
            <v>11</v>
          </cell>
          <cell r="I55" t="str">
            <v>White British</v>
          </cell>
          <cell r="BL55">
            <v>0</v>
          </cell>
        </row>
        <row r="56">
          <cell r="F56" t="str">
            <v>m</v>
          </cell>
          <cell r="G56">
            <v>11</v>
          </cell>
          <cell r="I56" t="str">
            <v>White</v>
          </cell>
          <cell r="BL56">
            <v>0</v>
          </cell>
        </row>
        <row r="57">
          <cell r="F57" t="str">
            <v>m</v>
          </cell>
          <cell r="G57">
            <v>11</v>
          </cell>
          <cell r="I57" t="str">
            <v>No information given/refused</v>
          </cell>
          <cell r="K57" t="str">
            <v>n</v>
          </cell>
          <cell r="M57" t="str">
            <v>y</v>
          </cell>
          <cell r="N57" t="str">
            <v>y</v>
          </cell>
          <cell r="O57" t="str">
            <v>P=FormAss</v>
          </cell>
          <cell r="BL57">
            <v>0</v>
          </cell>
        </row>
        <row r="58">
          <cell r="F58" t="str">
            <v>m</v>
          </cell>
          <cell r="G58">
            <v>11</v>
          </cell>
          <cell r="I58" t="str">
            <v>No information given/refused</v>
          </cell>
          <cell r="K58" t="str">
            <v>n</v>
          </cell>
          <cell r="M58" t="str">
            <v>n</v>
          </cell>
          <cell r="BL58">
            <v>0</v>
          </cell>
        </row>
        <row r="59">
          <cell r="F59" t="str">
            <v>f</v>
          </cell>
          <cell r="G59">
            <v>11</v>
          </cell>
          <cell r="I59" t="str">
            <v>No information given/refused</v>
          </cell>
          <cell r="BL59">
            <v>0</v>
          </cell>
        </row>
        <row r="60">
          <cell r="F60" t="str">
            <v>f</v>
          </cell>
          <cell r="G60">
            <v>11</v>
          </cell>
          <cell r="I60" t="str">
            <v>No information given/refused</v>
          </cell>
          <cell r="K60" t="str">
            <v>n</v>
          </cell>
          <cell r="M60" t="str">
            <v>n</v>
          </cell>
          <cell r="N60" t="str">
            <v>n</v>
          </cell>
          <cell r="BL60">
            <v>0</v>
          </cell>
        </row>
        <row r="61">
          <cell r="F61" t="str">
            <v>f</v>
          </cell>
          <cell r="G61">
            <v>11</v>
          </cell>
          <cell r="I61" t="str">
            <v>No information given/refused</v>
          </cell>
          <cell r="BL61">
            <v>0</v>
          </cell>
        </row>
        <row r="62">
          <cell r="F62" t="str">
            <v>m</v>
          </cell>
          <cell r="G62">
            <v>11</v>
          </cell>
          <cell r="I62" t="str">
            <v>No information given/refused</v>
          </cell>
          <cell r="K62" t="str">
            <v>n</v>
          </cell>
          <cell r="M62" t="str">
            <v>y</v>
          </cell>
          <cell r="BL62">
            <v>0</v>
          </cell>
        </row>
        <row r="63">
          <cell r="F63" t="str">
            <v>m</v>
          </cell>
          <cell r="G63">
            <v>11</v>
          </cell>
          <cell r="I63" t="str">
            <v>white</v>
          </cell>
          <cell r="BL63">
            <v>0</v>
          </cell>
        </row>
        <row r="64">
          <cell r="F64" t="str">
            <v>f</v>
          </cell>
          <cell r="G64">
            <v>11</v>
          </cell>
          <cell r="I64" t="str">
            <v>White British</v>
          </cell>
          <cell r="BL64">
            <v>0</v>
          </cell>
        </row>
        <row r="65">
          <cell r="F65" t="str">
            <v>x</v>
          </cell>
          <cell r="G65">
            <v>10</v>
          </cell>
          <cell r="I65" t="str">
            <v>No information given/refused</v>
          </cell>
          <cell r="BL65">
            <v>0</v>
          </cell>
        </row>
        <row r="66">
          <cell r="F66" t="str">
            <v>f</v>
          </cell>
          <cell r="G66">
            <v>10</v>
          </cell>
          <cell r="I66" t="str">
            <v>Information withheld by parent/student</v>
          </cell>
          <cell r="BL66">
            <v>0</v>
          </cell>
        </row>
        <row r="67">
          <cell r="F67" t="str">
            <v>m</v>
          </cell>
          <cell r="G67">
            <v>10</v>
          </cell>
          <cell r="I67" t="str">
            <v>White</v>
          </cell>
          <cell r="BL67">
            <v>0</v>
          </cell>
        </row>
        <row r="68">
          <cell r="F68" t="str">
            <v>m</v>
          </cell>
          <cell r="G68">
            <v>10</v>
          </cell>
          <cell r="I68" t="str">
            <v>White</v>
          </cell>
          <cell r="BG68">
            <v>44803</v>
          </cell>
          <cell r="BJ68">
            <v>10</v>
          </cell>
          <cell r="BL68">
            <v>10</v>
          </cell>
        </row>
        <row r="69">
          <cell r="F69" t="str">
            <v>x</v>
          </cell>
          <cell r="G69">
            <v>10</v>
          </cell>
          <cell r="I69" t="str">
            <v>No information given/refused</v>
          </cell>
          <cell r="BL69">
            <v>0</v>
          </cell>
        </row>
        <row r="70">
          <cell r="F70" t="str">
            <v>m</v>
          </cell>
          <cell r="G70">
            <v>10</v>
          </cell>
          <cell r="I70" t="str">
            <v>White British</v>
          </cell>
          <cell r="K70" t="str">
            <v>y</v>
          </cell>
          <cell r="M70" t="str">
            <v>y</v>
          </cell>
          <cell r="N70" t="str">
            <v>y</v>
          </cell>
          <cell r="AT70" t="str">
            <v>y</v>
          </cell>
          <cell r="AW70">
            <v>44571</v>
          </cell>
          <cell r="AX70">
            <v>44613</v>
          </cell>
          <cell r="BL70">
            <v>0</v>
          </cell>
        </row>
        <row r="71">
          <cell r="F71" t="str">
            <v>m</v>
          </cell>
          <cell r="G71">
            <v>10</v>
          </cell>
          <cell r="I71" t="str">
            <v>White British</v>
          </cell>
          <cell r="K71" t="str">
            <v>y</v>
          </cell>
          <cell r="M71" t="str">
            <v>y</v>
          </cell>
          <cell r="N71" t="str">
            <v>y</v>
          </cell>
          <cell r="O71" t="str">
            <v>P=FormAss</v>
          </cell>
          <cell r="BL71">
            <v>0</v>
          </cell>
        </row>
        <row r="72">
          <cell r="F72" t="str">
            <v>m</v>
          </cell>
          <cell r="G72">
            <v>10</v>
          </cell>
          <cell r="I72" t="str">
            <v>white</v>
          </cell>
          <cell r="BL72">
            <v>0</v>
          </cell>
        </row>
        <row r="73">
          <cell r="G73">
            <v>10</v>
          </cell>
          <cell r="Y73" t="str">
            <v>Semh</v>
          </cell>
          <cell r="AB73" t="str">
            <v>1B-A&amp;G</v>
          </cell>
          <cell r="BL73">
            <v>0</v>
          </cell>
        </row>
        <row r="74">
          <cell r="F74" t="str">
            <v>f</v>
          </cell>
          <cell r="G74">
            <v>10</v>
          </cell>
          <cell r="I74" t="str">
            <v>White</v>
          </cell>
          <cell r="BL74">
            <v>0</v>
          </cell>
        </row>
        <row r="75">
          <cell r="F75" t="str">
            <v>x</v>
          </cell>
          <cell r="G75">
            <v>10</v>
          </cell>
          <cell r="I75" t="str">
            <v>No information given/refused</v>
          </cell>
          <cell r="K75" t="str">
            <v>y</v>
          </cell>
          <cell r="M75" t="str">
            <v>y</v>
          </cell>
          <cell r="N75" t="str">
            <v>y</v>
          </cell>
          <cell r="BL75">
            <v>0</v>
          </cell>
        </row>
        <row r="76">
          <cell r="F76" t="str">
            <v>x</v>
          </cell>
          <cell r="G76">
            <v>10</v>
          </cell>
          <cell r="I76" t="str">
            <v>No information given/refused</v>
          </cell>
          <cell r="BL76">
            <v>0</v>
          </cell>
        </row>
        <row r="77">
          <cell r="F77" t="str">
            <v>m</v>
          </cell>
          <cell r="G77">
            <v>10</v>
          </cell>
          <cell r="I77" t="str">
            <v>White British</v>
          </cell>
          <cell r="BL77">
            <v>0</v>
          </cell>
        </row>
        <row r="78">
          <cell r="F78" t="str">
            <v>m</v>
          </cell>
          <cell r="G78">
            <v>10</v>
          </cell>
          <cell r="I78" t="str">
            <v>White British</v>
          </cell>
          <cell r="BL78">
            <v>0</v>
          </cell>
        </row>
        <row r="79">
          <cell r="F79" t="str">
            <v>f</v>
          </cell>
          <cell r="G79">
            <v>10</v>
          </cell>
          <cell r="I79" t="str">
            <v>No information given/refused</v>
          </cell>
          <cell r="BL79">
            <v>0</v>
          </cell>
        </row>
        <row r="80">
          <cell r="F80" t="str">
            <v>m</v>
          </cell>
          <cell r="G80">
            <v>10</v>
          </cell>
          <cell r="I80" t="str">
            <v>White British</v>
          </cell>
          <cell r="BL80">
            <v>15</v>
          </cell>
        </row>
        <row r="81">
          <cell r="F81" t="str">
            <v>x</v>
          </cell>
          <cell r="G81">
            <v>10</v>
          </cell>
          <cell r="I81" t="str">
            <v>White British</v>
          </cell>
          <cell r="BJ81">
            <v>15</v>
          </cell>
        </row>
        <row r="82">
          <cell r="F82" t="str">
            <v>f</v>
          </cell>
          <cell r="G82">
            <v>10</v>
          </cell>
          <cell r="I82" t="str">
            <v>white</v>
          </cell>
          <cell r="BG82">
            <v>44854</v>
          </cell>
          <cell r="BJ82">
            <v>6</v>
          </cell>
          <cell r="BL82">
            <v>6</v>
          </cell>
        </row>
        <row r="83">
          <cell r="F83" t="str">
            <v>m</v>
          </cell>
          <cell r="G83">
            <v>10</v>
          </cell>
          <cell r="I83" t="str">
            <v>No information given/refused</v>
          </cell>
          <cell r="K83" t="str">
            <v>n</v>
          </cell>
          <cell r="M83" t="str">
            <v>n</v>
          </cell>
          <cell r="N83" t="str">
            <v>n</v>
          </cell>
          <cell r="R83" t="str">
            <v>City of L'c</v>
          </cell>
          <cell r="BL83">
            <v>0</v>
          </cell>
        </row>
        <row r="84">
          <cell r="F84" t="str">
            <v>m</v>
          </cell>
          <cell r="G84">
            <v>10</v>
          </cell>
          <cell r="I84" t="str">
            <v>No information given/refused</v>
          </cell>
          <cell r="BL84">
            <v>0</v>
          </cell>
        </row>
        <row r="85">
          <cell r="F85" t="str">
            <v>m</v>
          </cell>
          <cell r="G85">
            <v>10</v>
          </cell>
          <cell r="I85" t="str">
            <v>No information given/refused</v>
          </cell>
          <cell r="BL85">
            <v>0</v>
          </cell>
        </row>
        <row r="86">
          <cell r="F86" t="str">
            <v>x</v>
          </cell>
          <cell r="G86">
            <v>10</v>
          </cell>
          <cell r="I86" t="str">
            <v>No information given/refused</v>
          </cell>
          <cell r="AK86">
            <v>44803</v>
          </cell>
          <cell r="BL86">
            <v>0</v>
          </cell>
        </row>
        <row r="87">
          <cell r="F87" t="str">
            <v>m</v>
          </cell>
          <cell r="G87">
            <v>10</v>
          </cell>
          <cell r="I87" t="str">
            <v>No information given/refused</v>
          </cell>
          <cell r="K87" t="str">
            <v>n</v>
          </cell>
          <cell r="M87" t="str">
            <v>y</v>
          </cell>
          <cell r="N87" t="str">
            <v>y</v>
          </cell>
          <cell r="O87" t="str">
            <v>S=EHCP+TU</v>
          </cell>
          <cell r="AZ87">
            <v>3</v>
          </cell>
          <cell r="BK87">
            <v>10</v>
          </cell>
          <cell r="BL87">
            <v>10</v>
          </cell>
        </row>
        <row r="88">
          <cell r="F88" t="str">
            <v>x</v>
          </cell>
          <cell r="G88">
            <v>10</v>
          </cell>
          <cell r="I88" t="str">
            <v>No information given/refused</v>
          </cell>
          <cell r="BL88">
            <v>0</v>
          </cell>
        </row>
        <row r="89">
          <cell r="F89" t="str">
            <v>f</v>
          </cell>
          <cell r="G89">
            <v>10</v>
          </cell>
          <cell r="I89" t="str">
            <v>No information given/refused</v>
          </cell>
          <cell r="BL89">
            <v>0</v>
          </cell>
        </row>
        <row r="90">
          <cell r="F90" t="str">
            <v>m</v>
          </cell>
          <cell r="G90">
            <v>10</v>
          </cell>
          <cell r="I90" t="str">
            <v>No information given/refused</v>
          </cell>
          <cell r="BL90">
            <v>0</v>
          </cell>
        </row>
        <row r="91">
          <cell r="F91" t="str">
            <v>m</v>
          </cell>
          <cell r="G91">
            <v>10</v>
          </cell>
          <cell r="I91" t="str">
            <v>No information given/refused</v>
          </cell>
          <cell r="BL91">
            <v>0</v>
          </cell>
        </row>
        <row r="92">
          <cell r="F92" t="str">
            <v>x</v>
          </cell>
          <cell r="G92">
            <v>10</v>
          </cell>
          <cell r="I92" t="str">
            <v>White British</v>
          </cell>
          <cell r="O92" t="str">
            <v>S=EHCP+TU</v>
          </cell>
          <cell r="BL92">
            <v>0</v>
          </cell>
        </row>
        <row r="93">
          <cell r="F93" t="str">
            <v>m</v>
          </cell>
          <cell r="G93">
            <v>10</v>
          </cell>
          <cell r="I93" t="str">
            <v>White British</v>
          </cell>
          <cell r="BL93">
            <v>0</v>
          </cell>
        </row>
        <row r="94">
          <cell r="F94" t="str">
            <v>f</v>
          </cell>
          <cell r="G94">
            <v>10</v>
          </cell>
          <cell r="I94" t="str">
            <v>white</v>
          </cell>
          <cell r="BL94">
            <v>0</v>
          </cell>
        </row>
        <row r="95">
          <cell r="F95" t="str">
            <v>m</v>
          </cell>
          <cell r="G95">
            <v>10</v>
          </cell>
          <cell r="I95" t="str">
            <v>White British</v>
          </cell>
          <cell r="BG95">
            <v>44690</v>
          </cell>
          <cell r="BJ95">
            <v>0</v>
          </cell>
          <cell r="BL95">
            <v>0</v>
          </cell>
        </row>
        <row r="96">
          <cell r="F96" t="str">
            <v>m</v>
          </cell>
          <cell r="G96">
            <v>10</v>
          </cell>
          <cell r="I96" t="str">
            <v>No information given/refused</v>
          </cell>
          <cell r="K96" t="str">
            <v>n</v>
          </cell>
          <cell r="M96" t="str">
            <v>n</v>
          </cell>
          <cell r="N96" t="str">
            <v>n</v>
          </cell>
          <cell r="R96" t="str">
            <v>City of L'c</v>
          </cell>
          <cell r="BL96">
            <v>0</v>
          </cell>
        </row>
        <row r="97">
          <cell r="F97" t="str">
            <v>m</v>
          </cell>
          <cell r="G97">
            <v>10</v>
          </cell>
          <cell r="I97" t="str">
            <v>No information given/refused</v>
          </cell>
          <cell r="BL97">
            <v>0</v>
          </cell>
        </row>
        <row r="98">
          <cell r="F98" t="str">
            <v>m</v>
          </cell>
          <cell r="G98">
            <v>9</v>
          </cell>
          <cell r="I98" t="str">
            <v>No information given/refused</v>
          </cell>
          <cell r="BL98">
            <v>0</v>
          </cell>
        </row>
        <row r="99">
          <cell r="F99" t="str">
            <v>m</v>
          </cell>
          <cell r="G99">
            <v>9</v>
          </cell>
          <cell r="I99" t="str">
            <v>No information given/refused</v>
          </cell>
          <cell r="BL99">
            <v>0</v>
          </cell>
        </row>
        <row r="100">
          <cell r="F100" t="str">
            <v>m</v>
          </cell>
          <cell r="G100">
            <v>9</v>
          </cell>
          <cell r="I100" t="str">
            <v>No information given/refused</v>
          </cell>
          <cell r="K100" t="str">
            <v>y</v>
          </cell>
          <cell r="BL100">
            <v>0</v>
          </cell>
        </row>
        <row r="101">
          <cell r="F101" t="str">
            <v>m</v>
          </cell>
          <cell r="G101">
            <v>9</v>
          </cell>
          <cell r="I101" t="str">
            <v>White British</v>
          </cell>
          <cell r="BG101">
            <v>44617</v>
          </cell>
          <cell r="BL101">
            <v>0</v>
          </cell>
        </row>
        <row r="102">
          <cell r="F102" t="str">
            <v>f</v>
          </cell>
          <cell r="G102">
            <v>9</v>
          </cell>
          <cell r="I102" t="str">
            <v>White British</v>
          </cell>
          <cell r="M102" t="str">
            <v>y</v>
          </cell>
          <cell r="N102" t="str">
            <v>y</v>
          </cell>
          <cell r="BL102">
            <v>0</v>
          </cell>
        </row>
        <row r="103">
          <cell r="F103" t="str">
            <v>f</v>
          </cell>
          <cell r="G103">
            <v>9</v>
          </cell>
          <cell r="I103" t="str">
            <v>White</v>
          </cell>
          <cell r="BL103">
            <v>0</v>
          </cell>
        </row>
        <row r="104">
          <cell r="G104">
            <v>9</v>
          </cell>
          <cell r="Y104" t="str">
            <v>Semh</v>
          </cell>
          <cell r="AB104" t="str">
            <v>1B-A&amp;G</v>
          </cell>
          <cell r="BL104">
            <v>0</v>
          </cell>
        </row>
        <row r="105">
          <cell r="F105" t="str">
            <v>m</v>
          </cell>
          <cell r="G105">
            <v>9</v>
          </cell>
          <cell r="I105" t="str">
            <v>white</v>
          </cell>
          <cell r="BL105">
            <v>0</v>
          </cell>
        </row>
        <row r="106">
          <cell r="G106">
            <v>9</v>
          </cell>
          <cell r="Y106" t="str">
            <v>Semh</v>
          </cell>
          <cell r="AB106" t="str">
            <v>1B-A&amp;G</v>
          </cell>
          <cell r="BL106">
            <v>0</v>
          </cell>
        </row>
        <row r="107">
          <cell r="F107" t="str">
            <v>f</v>
          </cell>
          <cell r="G107">
            <v>9</v>
          </cell>
          <cell r="I107" t="str">
            <v>White</v>
          </cell>
          <cell r="O107" t="str">
            <v>Sc Reg</v>
          </cell>
          <cell r="BL107">
            <v>0</v>
          </cell>
        </row>
        <row r="108">
          <cell r="F108" t="str">
            <v>f</v>
          </cell>
          <cell r="G108">
            <v>9</v>
          </cell>
          <cell r="I108" t="str">
            <v>Black other</v>
          </cell>
          <cell r="BL108">
            <v>0</v>
          </cell>
        </row>
        <row r="109">
          <cell r="F109" t="str">
            <v>m</v>
          </cell>
          <cell r="G109">
            <v>9</v>
          </cell>
          <cell r="I109" t="str">
            <v>white</v>
          </cell>
          <cell r="BL109">
            <v>0</v>
          </cell>
        </row>
        <row r="110">
          <cell r="G110">
            <v>9</v>
          </cell>
          <cell r="Y110" t="str">
            <v>Semh</v>
          </cell>
          <cell r="AB110" t="str">
            <v>1B-A&amp;G</v>
          </cell>
          <cell r="BL110">
            <v>0</v>
          </cell>
        </row>
        <row r="111">
          <cell r="F111" t="str">
            <v>m</v>
          </cell>
          <cell r="G111">
            <v>9</v>
          </cell>
          <cell r="I111" t="str">
            <v>white</v>
          </cell>
          <cell r="BL111">
            <v>0</v>
          </cell>
        </row>
        <row r="112">
          <cell r="F112" t="str">
            <v>x</v>
          </cell>
          <cell r="G112">
            <v>9</v>
          </cell>
          <cell r="I112" t="str">
            <v>No information given/refused</v>
          </cell>
          <cell r="BL112">
            <v>0</v>
          </cell>
        </row>
        <row r="113">
          <cell r="G113">
            <v>9</v>
          </cell>
          <cell r="Y113" t="str">
            <v>Semh</v>
          </cell>
          <cell r="AB113" t="str">
            <v>1B-A&amp;G</v>
          </cell>
          <cell r="BL113">
            <v>0</v>
          </cell>
        </row>
        <row r="114">
          <cell r="F114" t="str">
            <v>m</v>
          </cell>
          <cell r="G114">
            <v>9</v>
          </cell>
          <cell r="I114" t="str">
            <v>white</v>
          </cell>
          <cell r="M114" t="str">
            <v>y</v>
          </cell>
          <cell r="N114" t="str">
            <v>y</v>
          </cell>
          <cell r="BG114">
            <v>44855</v>
          </cell>
          <cell r="BL114">
            <v>15</v>
          </cell>
        </row>
        <row r="115">
          <cell r="F115" t="str">
            <v>f</v>
          </cell>
          <cell r="G115">
            <v>9</v>
          </cell>
          <cell r="I115" t="str">
            <v>White</v>
          </cell>
          <cell r="BL115">
            <v>0</v>
          </cell>
        </row>
        <row r="116">
          <cell r="F116" t="str">
            <v>m</v>
          </cell>
          <cell r="G116">
            <v>9</v>
          </cell>
          <cell r="I116" t="str">
            <v>white</v>
          </cell>
          <cell r="O116" t="str">
            <v>Sc Reg</v>
          </cell>
          <cell r="BL116">
            <v>0</v>
          </cell>
        </row>
        <row r="117">
          <cell r="F117" t="str">
            <v>m</v>
          </cell>
          <cell r="G117">
            <v>9</v>
          </cell>
          <cell r="I117" t="str">
            <v>white</v>
          </cell>
          <cell r="BG117">
            <v>44974</v>
          </cell>
          <cell r="BJ117">
            <v>8</v>
          </cell>
          <cell r="BK117">
            <v>17</v>
          </cell>
          <cell r="BL117">
            <v>25</v>
          </cell>
        </row>
        <row r="118">
          <cell r="F118" t="str">
            <v>m</v>
          </cell>
          <cell r="G118">
            <v>9</v>
          </cell>
          <cell r="I118" t="str">
            <v>No information given/refused</v>
          </cell>
          <cell r="BL118">
            <v>0</v>
          </cell>
        </row>
        <row r="119">
          <cell r="F119" t="str">
            <v>m</v>
          </cell>
          <cell r="G119">
            <v>9</v>
          </cell>
          <cell r="I119" t="str">
            <v>No information given/refused</v>
          </cell>
          <cell r="O119" t="str">
            <v>S=EHCP+TU</v>
          </cell>
          <cell r="BL119">
            <v>0</v>
          </cell>
        </row>
        <row r="120">
          <cell r="F120" t="str">
            <v>m</v>
          </cell>
          <cell r="G120">
            <v>9</v>
          </cell>
          <cell r="I120" t="str">
            <v>white</v>
          </cell>
          <cell r="BL120">
            <v>0</v>
          </cell>
        </row>
        <row r="121">
          <cell r="F121" t="str">
            <v>f</v>
          </cell>
          <cell r="G121">
            <v>9</v>
          </cell>
          <cell r="I121" t="str">
            <v>Black other</v>
          </cell>
          <cell r="M121" t="str">
            <v>y</v>
          </cell>
          <cell r="N121" t="str">
            <v>y</v>
          </cell>
          <cell r="BL121">
            <v>0</v>
          </cell>
        </row>
        <row r="122">
          <cell r="F122" t="str">
            <v>f</v>
          </cell>
          <cell r="G122">
            <v>9</v>
          </cell>
          <cell r="I122" t="str">
            <v>Black other</v>
          </cell>
          <cell r="M122" t="str">
            <v>y</v>
          </cell>
          <cell r="N122" t="str">
            <v>y</v>
          </cell>
          <cell r="BL122">
            <v>0</v>
          </cell>
        </row>
        <row r="123">
          <cell r="F123" t="str">
            <v>m</v>
          </cell>
          <cell r="G123">
            <v>9</v>
          </cell>
          <cell r="I123" t="str">
            <v>White British</v>
          </cell>
          <cell r="BL123">
            <v>0</v>
          </cell>
        </row>
        <row r="124">
          <cell r="F124" t="str">
            <v>m</v>
          </cell>
          <cell r="G124">
            <v>9</v>
          </cell>
          <cell r="I124" t="str">
            <v>white</v>
          </cell>
          <cell r="BL124">
            <v>0</v>
          </cell>
        </row>
        <row r="125">
          <cell r="G125">
            <v>8</v>
          </cell>
          <cell r="Y125" t="str">
            <v>Semh</v>
          </cell>
          <cell r="AB125" t="str">
            <v>1B-A&amp;G</v>
          </cell>
          <cell r="BL125">
            <v>0</v>
          </cell>
        </row>
        <row r="126">
          <cell r="F126" t="str">
            <v>f</v>
          </cell>
          <cell r="G126">
            <v>8</v>
          </cell>
          <cell r="I126" t="str">
            <v>white</v>
          </cell>
          <cell r="BL126">
            <v>0</v>
          </cell>
        </row>
        <row r="127">
          <cell r="F127" t="str">
            <v>m</v>
          </cell>
          <cell r="G127">
            <v>8</v>
          </cell>
          <cell r="I127" t="str">
            <v>White British</v>
          </cell>
          <cell r="BL127">
            <v>0</v>
          </cell>
        </row>
        <row r="128">
          <cell r="F128" t="str">
            <v>m</v>
          </cell>
          <cell r="G128">
            <v>8</v>
          </cell>
          <cell r="I128" t="str">
            <v>White British</v>
          </cell>
          <cell r="BL128">
            <v>0</v>
          </cell>
        </row>
        <row r="129">
          <cell r="F129" t="str">
            <v>m</v>
          </cell>
          <cell r="G129">
            <v>8</v>
          </cell>
          <cell r="I129" t="str">
            <v>White British</v>
          </cell>
          <cell r="BL129">
            <v>0</v>
          </cell>
        </row>
        <row r="130">
          <cell r="F130" t="str">
            <v>f</v>
          </cell>
          <cell r="G130">
            <v>8</v>
          </cell>
          <cell r="I130" t="str">
            <v>white</v>
          </cell>
          <cell r="BL130">
            <v>0</v>
          </cell>
        </row>
        <row r="131">
          <cell r="F131" t="str">
            <v>m</v>
          </cell>
          <cell r="G131">
            <v>8</v>
          </cell>
          <cell r="Y131" t="str">
            <v>Semh</v>
          </cell>
          <cell r="AB131" t="str">
            <v>2A-ins supp</v>
          </cell>
          <cell r="BL131">
            <v>0</v>
          </cell>
        </row>
        <row r="132">
          <cell r="F132" t="str">
            <v>f</v>
          </cell>
          <cell r="G132">
            <v>8</v>
          </cell>
          <cell r="I132" t="str">
            <v>white</v>
          </cell>
          <cell r="K132" t="str">
            <v>y</v>
          </cell>
          <cell r="O132" t="str">
            <v>Sc Reg</v>
          </cell>
          <cell r="BL132">
            <v>0</v>
          </cell>
        </row>
        <row r="133">
          <cell r="F133" t="str">
            <v>m</v>
          </cell>
          <cell r="G133">
            <v>8</v>
          </cell>
          <cell r="Y133" t="str">
            <v>semh</v>
          </cell>
          <cell r="AB133" t="str">
            <v>2D-other ag</v>
          </cell>
          <cell r="BL133">
            <v>0</v>
          </cell>
        </row>
        <row r="134">
          <cell r="F134" t="str">
            <v>f</v>
          </cell>
          <cell r="G134">
            <v>8</v>
          </cell>
          <cell r="I134" t="str">
            <v>white</v>
          </cell>
          <cell r="BL134">
            <v>0</v>
          </cell>
        </row>
        <row r="135">
          <cell r="F135" t="str">
            <v>f</v>
          </cell>
          <cell r="G135">
            <v>8</v>
          </cell>
          <cell r="I135" t="str">
            <v>white</v>
          </cell>
          <cell r="BG135">
            <v>44958</v>
          </cell>
          <cell r="BJ135">
            <v>8</v>
          </cell>
          <cell r="BL135">
            <v>25</v>
          </cell>
        </row>
        <row r="136">
          <cell r="F136" t="str">
            <v>f</v>
          </cell>
          <cell r="G136">
            <v>8</v>
          </cell>
          <cell r="I136" t="str">
            <v>White</v>
          </cell>
          <cell r="O136" t="str">
            <v>Sc Reg</v>
          </cell>
          <cell r="BL136">
            <v>0</v>
          </cell>
        </row>
        <row r="137">
          <cell r="G137">
            <v>8</v>
          </cell>
          <cell r="Y137" t="str">
            <v>Semh</v>
          </cell>
          <cell r="AB137" t="str">
            <v>1B-A&amp;G</v>
          </cell>
          <cell r="BL137">
            <v>0</v>
          </cell>
        </row>
        <row r="138">
          <cell r="F138" t="str">
            <v>m</v>
          </cell>
          <cell r="G138">
            <v>8</v>
          </cell>
          <cell r="I138" t="str">
            <v>white</v>
          </cell>
          <cell r="O138" t="str">
            <v>R=EHCPonly</v>
          </cell>
          <cell r="BG138">
            <v>44970</v>
          </cell>
          <cell r="BJ138">
            <v>6</v>
          </cell>
          <cell r="BL138">
            <v>25</v>
          </cell>
        </row>
        <row r="139">
          <cell r="F139" t="str">
            <v>m</v>
          </cell>
          <cell r="G139">
            <v>8</v>
          </cell>
          <cell r="Y139" t="str">
            <v>Semh</v>
          </cell>
          <cell r="AB139" t="str">
            <v>2E-short term p</v>
          </cell>
          <cell r="BG139">
            <v>45008</v>
          </cell>
          <cell r="BJ139">
            <v>5</v>
          </cell>
          <cell r="BL139">
            <v>25</v>
          </cell>
        </row>
        <row r="140">
          <cell r="F140" t="str">
            <v>m</v>
          </cell>
          <cell r="G140">
            <v>8</v>
          </cell>
          <cell r="I140" t="str">
            <v>white</v>
          </cell>
          <cell r="O140" t="str">
            <v>Sc Reg</v>
          </cell>
          <cell r="BL140">
            <v>0</v>
          </cell>
        </row>
        <row r="141">
          <cell r="F141" t="str">
            <v>f</v>
          </cell>
          <cell r="G141">
            <v>8</v>
          </cell>
          <cell r="I141" t="str">
            <v>white</v>
          </cell>
          <cell r="BL141">
            <v>0</v>
          </cell>
        </row>
        <row r="142">
          <cell r="G142">
            <v>8</v>
          </cell>
          <cell r="Y142" t="str">
            <v>Semh</v>
          </cell>
          <cell r="AB142" t="str">
            <v>1B-A&amp;G</v>
          </cell>
          <cell r="BL142">
            <v>0</v>
          </cell>
        </row>
        <row r="143">
          <cell r="F143" t="str">
            <v>m</v>
          </cell>
          <cell r="G143">
            <v>8</v>
          </cell>
          <cell r="I143" t="str">
            <v>white</v>
          </cell>
          <cell r="O143" t="str">
            <v>Sc Reg</v>
          </cell>
          <cell r="BL143">
            <v>0</v>
          </cell>
        </row>
        <row r="144">
          <cell r="F144" t="str">
            <v>f</v>
          </cell>
          <cell r="G144">
            <v>8</v>
          </cell>
          <cell r="I144" t="str">
            <v>White</v>
          </cell>
          <cell r="BL144">
            <v>0</v>
          </cell>
        </row>
        <row r="145">
          <cell r="F145" t="str">
            <v>f</v>
          </cell>
          <cell r="G145">
            <v>7</v>
          </cell>
          <cell r="I145" t="str">
            <v>white</v>
          </cell>
          <cell r="O145" t="str">
            <v>Sc Reg</v>
          </cell>
          <cell r="BL145">
            <v>0</v>
          </cell>
        </row>
        <row r="146">
          <cell r="F146" t="str">
            <v>m</v>
          </cell>
          <cell r="G146">
            <v>7</v>
          </cell>
          <cell r="I146" t="str">
            <v>white</v>
          </cell>
          <cell r="O146" t="str">
            <v>Sc Reg</v>
          </cell>
          <cell r="BL146">
            <v>0</v>
          </cell>
        </row>
        <row r="147">
          <cell r="F147" t="str">
            <v>m</v>
          </cell>
          <cell r="G147">
            <v>7</v>
          </cell>
          <cell r="Y147" t="str">
            <v>semh</v>
          </cell>
          <cell r="AB147" t="str">
            <v>2E-short term p</v>
          </cell>
          <cell r="BL147">
            <v>0</v>
          </cell>
        </row>
        <row r="148">
          <cell r="F148" t="str">
            <v>f</v>
          </cell>
          <cell r="G148">
            <v>7</v>
          </cell>
          <cell r="Y148" t="str">
            <v>semh</v>
          </cell>
          <cell r="AB148" t="str">
            <v>2F-MM</v>
          </cell>
          <cell r="BL148">
            <v>0</v>
          </cell>
        </row>
        <row r="149">
          <cell r="F149" t="str">
            <v>m</v>
          </cell>
          <cell r="G149">
            <v>7</v>
          </cell>
          <cell r="I149" t="str">
            <v>White</v>
          </cell>
          <cell r="M149" t="str">
            <v>y</v>
          </cell>
          <cell r="N149" t="str">
            <v>y</v>
          </cell>
          <cell r="BG149">
            <v>44849</v>
          </cell>
          <cell r="BL149">
            <v>18</v>
          </cell>
        </row>
        <row r="150">
          <cell r="F150" t="str">
            <v>m</v>
          </cell>
          <cell r="G150">
            <v>7</v>
          </cell>
          <cell r="I150" t="str">
            <v>Mixed or multiethnicci groups</v>
          </cell>
          <cell r="BG150">
            <v>44964</v>
          </cell>
          <cell r="BJ150">
            <v>6</v>
          </cell>
          <cell r="BK150">
            <v>15</v>
          </cell>
          <cell r="BL150">
            <v>21</v>
          </cell>
        </row>
        <row r="151">
          <cell r="F151" t="str">
            <v>f</v>
          </cell>
          <cell r="G151">
            <v>7</v>
          </cell>
          <cell r="Y151" t="str">
            <v>Semh</v>
          </cell>
          <cell r="AB151" t="str">
            <v>2A-ins supp</v>
          </cell>
          <cell r="BL151">
            <v>0</v>
          </cell>
        </row>
        <row r="152">
          <cell r="F152" t="str">
            <v>f</v>
          </cell>
          <cell r="G152">
            <v>7</v>
          </cell>
          <cell r="I152" t="str">
            <v>white</v>
          </cell>
          <cell r="BL152">
            <v>0</v>
          </cell>
        </row>
        <row r="153">
          <cell r="F153" t="str">
            <v>x</v>
          </cell>
          <cell r="I153" t="str">
            <v>No information given/refused</v>
          </cell>
          <cell r="Y153" t="str">
            <v>Semh</v>
          </cell>
          <cell r="AB153" t="str">
            <v>1B-A&amp;G</v>
          </cell>
          <cell r="BL153">
            <v>0</v>
          </cell>
        </row>
        <row r="154">
          <cell r="BL154">
            <v>0</v>
          </cell>
        </row>
        <row r="155">
          <cell r="BL155">
            <v>0</v>
          </cell>
        </row>
        <row r="156">
          <cell r="BL156">
            <v>0</v>
          </cell>
        </row>
        <row r="157">
          <cell r="BL157">
            <v>0</v>
          </cell>
        </row>
        <row r="158">
          <cell r="BL158">
            <v>0</v>
          </cell>
        </row>
        <row r="159">
          <cell r="BL159">
            <v>0</v>
          </cell>
        </row>
        <row r="160">
          <cell r="BL160">
            <v>0</v>
          </cell>
        </row>
        <row r="161">
          <cell r="BL161">
            <v>0</v>
          </cell>
        </row>
        <row r="162">
          <cell r="BL162">
            <v>0</v>
          </cell>
        </row>
        <row r="163">
          <cell r="BL163">
            <v>0</v>
          </cell>
        </row>
        <row r="164">
          <cell r="BL164">
            <v>0</v>
          </cell>
        </row>
        <row r="165">
          <cell r="BL165">
            <v>0</v>
          </cell>
        </row>
        <row r="166">
          <cell r="BL166">
            <v>0</v>
          </cell>
        </row>
        <row r="167">
          <cell r="BL167">
            <v>0</v>
          </cell>
        </row>
        <row r="168">
          <cell r="BL168">
            <v>0</v>
          </cell>
        </row>
        <row r="169">
          <cell r="BL169">
            <v>0</v>
          </cell>
        </row>
        <row r="170">
          <cell r="BL170">
            <v>0</v>
          </cell>
        </row>
        <row r="171">
          <cell r="BL171">
            <v>0</v>
          </cell>
        </row>
        <row r="172">
          <cell r="BL172">
            <v>0</v>
          </cell>
        </row>
        <row r="173">
          <cell r="BL173">
            <v>0</v>
          </cell>
        </row>
        <row r="174">
          <cell r="BL174">
            <v>0</v>
          </cell>
        </row>
        <row r="175">
          <cell r="BL175">
            <v>0</v>
          </cell>
        </row>
        <row r="176">
          <cell r="BL176">
            <v>0</v>
          </cell>
        </row>
        <row r="177">
          <cell r="BL177">
            <v>0</v>
          </cell>
        </row>
        <row r="178">
          <cell r="BL178">
            <v>0</v>
          </cell>
        </row>
        <row r="179">
          <cell r="BL179">
            <v>0</v>
          </cell>
        </row>
        <row r="180">
          <cell r="BL180">
            <v>0</v>
          </cell>
        </row>
        <row r="181">
          <cell r="BL181">
            <v>0</v>
          </cell>
        </row>
        <row r="182">
          <cell r="BL182">
            <v>0</v>
          </cell>
        </row>
        <row r="183">
          <cell r="BL183">
            <v>0</v>
          </cell>
        </row>
        <row r="184">
          <cell r="BL184">
            <v>0</v>
          </cell>
        </row>
        <row r="185">
          <cell r="BL185">
            <v>0</v>
          </cell>
        </row>
        <row r="186">
          <cell r="BL186">
            <v>0</v>
          </cell>
        </row>
        <row r="187">
          <cell r="BL187">
            <v>0</v>
          </cell>
        </row>
        <row r="188">
          <cell r="BL188">
            <v>0</v>
          </cell>
        </row>
        <row r="189">
          <cell r="BL189">
            <v>0</v>
          </cell>
        </row>
        <row r="190">
          <cell r="BL190">
            <v>0</v>
          </cell>
        </row>
        <row r="191">
          <cell r="BL191">
            <v>0</v>
          </cell>
        </row>
        <row r="192">
          <cell r="BL192">
            <v>0</v>
          </cell>
        </row>
        <row r="193">
          <cell r="BL193">
            <v>0</v>
          </cell>
        </row>
        <row r="194">
          <cell r="BL194">
            <v>0</v>
          </cell>
        </row>
        <row r="195">
          <cell r="BL195">
            <v>0</v>
          </cell>
        </row>
        <row r="196">
          <cell r="BL196">
            <v>0</v>
          </cell>
        </row>
        <row r="197">
          <cell r="BL197">
            <v>0</v>
          </cell>
        </row>
        <row r="198">
          <cell r="BL198">
            <v>0</v>
          </cell>
        </row>
        <row r="199">
          <cell r="BL199">
            <v>0</v>
          </cell>
        </row>
        <row r="200">
          <cell r="BL200">
            <v>0</v>
          </cell>
        </row>
        <row r="201">
          <cell r="BL201">
            <v>0</v>
          </cell>
        </row>
        <row r="202">
          <cell r="BL202">
            <v>0</v>
          </cell>
        </row>
        <row r="203">
          <cell r="BL203">
            <v>0</v>
          </cell>
        </row>
        <row r="204">
          <cell r="BL204">
            <v>0</v>
          </cell>
        </row>
        <row r="205">
          <cell r="BL205">
            <v>0</v>
          </cell>
        </row>
        <row r="206">
          <cell r="BL206">
            <v>0</v>
          </cell>
        </row>
        <row r="207">
          <cell r="BL207">
            <v>0</v>
          </cell>
        </row>
        <row r="208">
          <cell r="BL208">
            <v>0</v>
          </cell>
        </row>
        <row r="209">
          <cell r="BL209">
            <v>0</v>
          </cell>
        </row>
        <row r="210">
          <cell r="BL210">
            <v>0</v>
          </cell>
        </row>
        <row r="211">
          <cell r="BL211">
            <v>0</v>
          </cell>
        </row>
        <row r="212">
          <cell r="BL212">
            <v>0</v>
          </cell>
        </row>
        <row r="213">
          <cell r="BL213">
            <v>0</v>
          </cell>
        </row>
        <row r="214">
          <cell r="BL214">
            <v>0</v>
          </cell>
        </row>
        <row r="215">
          <cell r="BL215">
            <v>0</v>
          </cell>
        </row>
        <row r="216">
          <cell r="BL216">
            <v>0</v>
          </cell>
        </row>
        <row r="217">
          <cell r="BL217">
            <v>0</v>
          </cell>
        </row>
        <row r="218">
          <cell r="BL218">
            <v>0</v>
          </cell>
        </row>
        <row r="219">
          <cell r="BL219">
            <v>0</v>
          </cell>
        </row>
        <row r="220">
          <cell r="BL220">
            <v>0</v>
          </cell>
        </row>
        <row r="221">
          <cell r="BL221">
            <v>0</v>
          </cell>
        </row>
        <row r="222">
          <cell r="BL222">
            <v>0</v>
          </cell>
        </row>
        <row r="223">
          <cell r="BL223">
            <v>0</v>
          </cell>
        </row>
        <row r="224">
          <cell r="BL224">
            <v>0</v>
          </cell>
        </row>
        <row r="225">
          <cell r="BL225">
            <v>0</v>
          </cell>
        </row>
        <row r="226">
          <cell r="BL226">
            <v>0</v>
          </cell>
        </row>
        <row r="227">
          <cell r="BL227">
            <v>0</v>
          </cell>
        </row>
        <row r="228">
          <cell r="BL228">
            <v>0</v>
          </cell>
        </row>
        <row r="229">
          <cell r="BL229">
            <v>0</v>
          </cell>
        </row>
        <row r="230">
          <cell r="BL230">
            <v>0</v>
          </cell>
        </row>
        <row r="231">
          <cell r="BL231">
            <v>0</v>
          </cell>
        </row>
        <row r="232">
          <cell r="BL232">
            <v>0</v>
          </cell>
        </row>
        <row r="233">
          <cell r="BL233">
            <v>0</v>
          </cell>
        </row>
        <row r="234">
          <cell r="BL234">
            <v>0</v>
          </cell>
        </row>
        <row r="235">
          <cell r="G235">
            <v>7</v>
          </cell>
          <cell r="O235" t="str">
            <v>P=FormAss</v>
          </cell>
          <cell r="R235" t="str">
            <v>City of L'c</v>
          </cell>
        </row>
        <row r="236">
          <cell r="G236">
            <v>8</v>
          </cell>
          <cell r="O236" t="str">
            <v>Q=TopUp</v>
          </cell>
          <cell r="R236" t="str">
            <v>Other LA</v>
          </cell>
        </row>
        <row r="237">
          <cell r="G237">
            <v>9</v>
          </cell>
          <cell r="O237" t="str">
            <v>R=EHCPonly</v>
          </cell>
        </row>
        <row r="238">
          <cell r="G238">
            <v>10</v>
          </cell>
          <cell r="O238" t="str">
            <v>S=EHCP+TU</v>
          </cell>
        </row>
        <row r="239">
          <cell r="G239">
            <v>11</v>
          </cell>
          <cell r="O239" t="str">
            <v>T=EHCP+25k</v>
          </cell>
        </row>
        <row r="249">
          <cell r="R249" t="str">
            <v>City of L'c</v>
          </cell>
        </row>
        <row r="250">
          <cell r="R250" t="str">
            <v>Other LA</v>
          </cell>
        </row>
      </sheetData>
      <sheetData sheetId="3">
        <row r="3">
          <cell r="F3" t="str">
            <v>G</v>
          </cell>
          <cell r="I3" t="str">
            <v>Ethnicity</v>
          </cell>
          <cell r="K3" t="str">
            <v>LAC</v>
          </cell>
          <cell r="M3" t="str">
            <v>FSM</v>
          </cell>
          <cell r="N3" t="str">
            <v>PP</v>
          </cell>
          <cell r="O3" t="str">
            <v>SEN</v>
          </cell>
          <cell r="R3" t="str">
            <v>ofc</v>
          </cell>
          <cell r="AK3" t="str">
            <v>dateFAp</v>
          </cell>
          <cell r="AW3" t="str">
            <v>Start date</v>
          </cell>
          <cell r="BE3" t="str">
            <v>CNN</v>
          </cell>
          <cell r="BF3" t="str">
            <v>KS</v>
          </cell>
          <cell r="BI3" t="str">
            <v>school hrs</v>
          </cell>
        </row>
        <row r="4">
          <cell r="AK4" t="str">
            <v>Fair Access Issue</v>
          </cell>
          <cell r="BF4" t="str">
            <v>Programme Managed by BP</v>
          </cell>
        </row>
        <row r="5">
          <cell r="BF5" t="str">
            <v>T3b</v>
          </cell>
        </row>
        <row r="6">
          <cell r="F6" t="str">
            <v>Gender</v>
          </cell>
          <cell r="I6" t="str">
            <v>Ethnicity</v>
          </cell>
          <cell r="K6" t="str">
            <v>Looked After Child (enter Y or leave blank)</v>
          </cell>
          <cell r="M6" t="str">
            <v>FSM (Enter Y or leave blank)</v>
          </cell>
          <cell r="N6" t="str">
            <v>Pupil Premium (Enter Yor leave blank)</v>
          </cell>
          <cell r="O6" t="str">
            <v>EHCP - see Guide for Completion P=Formal assessment, Q=Top Up Funding Grant, R=EHCP but no funds, S=EHCP+funding, T EHCP+£25500</v>
          </cell>
          <cell r="R6" t="str">
            <v xml:space="preserve">Does this student have an out of county address? (select from drop down list or leave blank) </v>
          </cell>
          <cell r="AK6" t="str">
            <v>Date of request from LA</v>
          </cell>
          <cell r="AW6" t="str">
            <v>Date started format is dd/mm/yy</v>
          </cell>
          <cell r="BE6" t="str">
            <v>CMN Referral (currently LIP only)</v>
          </cell>
          <cell r="BF6" t="str">
            <v>Key Stage (Enter 3 or 4 only)</v>
          </cell>
          <cell r="BI6" t="str">
            <v>How many hours of this is in school (Enter Number)</v>
          </cell>
        </row>
        <row r="7">
          <cell r="F7" t="str">
            <v>G</v>
          </cell>
          <cell r="I7" t="str">
            <v>Ethnicity</v>
          </cell>
          <cell r="K7" t="str">
            <v>LAC</v>
          </cell>
          <cell r="M7" t="str">
            <v>FSM</v>
          </cell>
          <cell r="N7" t="str">
            <v>PP</v>
          </cell>
          <cell r="O7" t="str">
            <v>SEN</v>
          </cell>
          <cell r="R7" t="str">
            <v>ofc</v>
          </cell>
          <cell r="AK7" t="str">
            <v>dateFAp</v>
          </cell>
          <cell r="AW7" t="str">
            <v>Start date</v>
          </cell>
          <cell r="BE7" t="str">
            <v>CNN</v>
          </cell>
          <cell r="BF7" t="str">
            <v>KS</v>
          </cell>
          <cell r="BI7" t="str">
            <v>school hrs</v>
          </cell>
        </row>
        <row r="8">
          <cell r="F8" t="str">
            <v>m</v>
          </cell>
          <cell r="G8">
            <v>11</v>
          </cell>
          <cell r="I8" t="str">
            <v>White British</v>
          </cell>
          <cell r="K8" t="str">
            <v>n</v>
          </cell>
          <cell r="M8" t="str">
            <v>n</v>
          </cell>
          <cell r="N8" t="str">
            <v>y</v>
          </cell>
          <cell r="BE8" t="str">
            <v>*</v>
          </cell>
          <cell r="BF8">
            <v>4</v>
          </cell>
          <cell r="BG8">
            <v>43903</v>
          </cell>
          <cell r="BI8">
            <v>0</v>
          </cell>
          <cell r="BJ8">
            <v>15</v>
          </cell>
          <cell r="BK8">
            <v>10</v>
          </cell>
          <cell r="BL8">
            <v>25</v>
          </cell>
        </row>
        <row r="9">
          <cell r="F9" t="str">
            <v>m</v>
          </cell>
          <cell r="G9">
            <v>11</v>
          </cell>
          <cell r="I9" t="str">
            <v>White British</v>
          </cell>
          <cell r="M9" t="str">
            <v>y</v>
          </cell>
          <cell r="N9" t="str">
            <v>y</v>
          </cell>
          <cell r="BF9">
            <v>4</v>
          </cell>
          <cell r="BG9">
            <v>44679</v>
          </cell>
          <cell r="BI9">
            <v>0</v>
          </cell>
          <cell r="BL9">
            <v>0</v>
          </cell>
        </row>
        <row r="10">
          <cell r="F10" t="str">
            <v>m</v>
          </cell>
          <cell r="G10">
            <v>11</v>
          </cell>
          <cell r="I10" t="str">
            <v>White British</v>
          </cell>
          <cell r="K10" t="str">
            <v>n</v>
          </cell>
          <cell r="M10" t="str">
            <v>n</v>
          </cell>
          <cell r="N10" t="str">
            <v>n</v>
          </cell>
          <cell r="R10" t="str">
            <v>City of L'c</v>
          </cell>
          <cell r="BE10" t="str">
            <v>*</v>
          </cell>
          <cell r="BF10">
            <v>4</v>
          </cell>
          <cell r="BG10">
            <v>44085</v>
          </cell>
          <cell r="BI10">
            <v>0</v>
          </cell>
          <cell r="BK10">
            <v>20</v>
          </cell>
          <cell r="BL10">
            <v>20</v>
          </cell>
        </row>
        <row r="11">
          <cell r="F11" t="str">
            <v>m</v>
          </cell>
          <cell r="G11">
            <v>11</v>
          </cell>
          <cell r="I11" t="str">
            <v>No information given/refused</v>
          </cell>
          <cell r="K11" t="str">
            <v>n</v>
          </cell>
          <cell r="AT11" t="str">
            <v>y</v>
          </cell>
          <cell r="AW11">
            <v>43871</v>
          </cell>
          <cell r="AY11">
            <v>43875</v>
          </cell>
          <cell r="BE11" t="str">
            <v>*</v>
          </cell>
          <cell r="BF11">
            <v>4</v>
          </cell>
          <cell r="BG11">
            <v>43902</v>
          </cell>
          <cell r="BI11">
            <v>0</v>
          </cell>
          <cell r="BJ11">
            <v>15</v>
          </cell>
          <cell r="BK11">
            <v>10</v>
          </cell>
          <cell r="BL11">
            <v>25</v>
          </cell>
        </row>
        <row r="12">
          <cell r="F12" t="str">
            <v>m</v>
          </cell>
          <cell r="G12">
            <v>11</v>
          </cell>
          <cell r="I12" t="str">
            <v>No information given/refused</v>
          </cell>
          <cell r="M12" t="str">
            <v>y</v>
          </cell>
          <cell r="N12" t="str">
            <v>y</v>
          </cell>
          <cell r="BE12" t="str">
            <v>*</v>
          </cell>
          <cell r="BF12">
            <v>4</v>
          </cell>
          <cell r="BG12">
            <v>44617</v>
          </cell>
          <cell r="BI12">
            <v>0</v>
          </cell>
          <cell r="BJ12">
            <v>15</v>
          </cell>
          <cell r="BK12">
            <v>10</v>
          </cell>
          <cell r="BL12">
            <v>0</v>
          </cell>
        </row>
        <row r="13">
          <cell r="F13" t="str">
            <v>m</v>
          </cell>
          <cell r="G13">
            <v>11</v>
          </cell>
          <cell r="I13" t="str">
            <v>White British</v>
          </cell>
          <cell r="BF13">
            <v>4</v>
          </cell>
          <cell r="BG13">
            <v>44599</v>
          </cell>
          <cell r="BI13">
            <v>0</v>
          </cell>
          <cell r="BJ13">
            <v>15</v>
          </cell>
          <cell r="BK13">
            <v>10</v>
          </cell>
          <cell r="BL13">
            <v>25</v>
          </cell>
        </row>
        <row r="14">
          <cell r="F14" t="str">
            <v>m</v>
          </cell>
          <cell r="G14">
            <v>11</v>
          </cell>
          <cell r="I14" t="str">
            <v>White British</v>
          </cell>
          <cell r="BE14" t="str">
            <v>*</v>
          </cell>
          <cell r="BF14">
            <v>4</v>
          </cell>
          <cell r="BG14">
            <v>44316</v>
          </cell>
          <cell r="BI14">
            <v>0</v>
          </cell>
          <cell r="BJ14">
            <v>15</v>
          </cell>
          <cell r="BK14">
            <v>10</v>
          </cell>
          <cell r="BL14">
            <v>25</v>
          </cell>
        </row>
        <row r="15">
          <cell r="F15" t="str">
            <v>m</v>
          </cell>
          <cell r="G15">
            <v>11</v>
          </cell>
          <cell r="I15" t="str">
            <v>White British</v>
          </cell>
          <cell r="M15" t="str">
            <v>y</v>
          </cell>
          <cell r="N15" t="str">
            <v>y</v>
          </cell>
          <cell r="BF15">
            <v>4</v>
          </cell>
          <cell r="BK15">
            <v>25</v>
          </cell>
          <cell r="BL15">
            <v>0</v>
          </cell>
        </row>
        <row r="16">
          <cell r="F16" t="str">
            <v>m</v>
          </cell>
          <cell r="G16">
            <v>11</v>
          </cell>
          <cell r="I16" t="str">
            <v>White</v>
          </cell>
          <cell r="BF16">
            <v>4</v>
          </cell>
          <cell r="BJ16">
            <v>10</v>
          </cell>
          <cell r="BK16">
            <v>15</v>
          </cell>
        </row>
        <row r="17">
          <cell r="F17" t="str">
            <v>m</v>
          </cell>
          <cell r="G17">
            <v>11</v>
          </cell>
          <cell r="I17" t="str">
            <v>White</v>
          </cell>
          <cell r="O17" t="str">
            <v>Sc Reg</v>
          </cell>
          <cell r="BF17">
            <v>4</v>
          </cell>
          <cell r="BJ17">
            <v>15</v>
          </cell>
          <cell r="BK17">
            <v>10</v>
          </cell>
          <cell r="BL17">
            <v>0</v>
          </cell>
        </row>
        <row r="18">
          <cell r="F18" t="str">
            <v>m</v>
          </cell>
          <cell r="G18">
            <v>11</v>
          </cell>
          <cell r="I18" t="str">
            <v>Black, Black British, African, Caribbean</v>
          </cell>
          <cell r="N18" t="str">
            <v>y</v>
          </cell>
          <cell r="Y18" t="str">
            <v>one off incident</v>
          </cell>
          <cell r="AB18" t="str">
            <v>3B-ftPM Tier 4</v>
          </cell>
          <cell r="BF18">
            <v>4</v>
          </cell>
          <cell r="BG18">
            <v>45064</v>
          </cell>
          <cell r="BK18">
            <v>25</v>
          </cell>
          <cell r="BL18">
            <v>0</v>
          </cell>
        </row>
        <row r="19">
          <cell r="F19" t="str">
            <v>f</v>
          </cell>
          <cell r="G19">
            <v>11</v>
          </cell>
          <cell r="I19" t="str">
            <v>White British</v>
          </cell>
          <cell r="M19" t="str">
            <v>n</v>
          </cell>
          <cell r="N19" t="str">
            <v>n</v>
          </cell>
          <cell r="O19" t="str">
            <v>P=FormAss</v>
          </cell>
          <cell r="BF19">
            <v>4</v>
          </cell>
          <cell r="BK19">
            <v>25</v>
          </cell>
          <cell r="BL19">
            <v>0</v>
          </cell>
        </row>
        <row r="20">
          <cell r="F20" t="str">
            <v>m</v>
          </cell>
          <cell r="G20">
            <v>11</v>
          </cell>
          <cell r="I20" t="str">
            <v>White British</v>
          </cell>
          <cell r="O20" t="str">
            <v>P=FormAss</v>
          </cell>
          <cell r="BE20" t="str">
            <v>*</v>
          </cell>
          <cell r="BF20">
            <v>4</v>
          </cell>
          <cell r="BG20">
            <v>44161</v>
          </cell>
          <cell r="BI20">
            <v>0</v>
          </cell>
          <cell r="BK20">
            <v>25</v>
          </cell>
          <cell r="BL20">
            <v>25</v>
          </cell>
        </row>
        <row r="21">
          <cell r="F21" t="str">
            <v>m</v>
          </cell>
          <cell r="G21">
            <v>11</v>
          </cell>
          <cell r="I21" t="str">
            <v>White</v>
          </cell>
          <cell r="O21" t="str">
            <v>Sc Reg</v>
          </cell>
          <cell r="AK21">
            <v>44914</v>
          </cell>
          <cell r="BF21">
            <v>4</v>
          </cell>
          <cell r="BK21">
            <v>25</v>
          </cell>
          <cell r="BL21">
            <v>0</v>
          </cell>
        </row>
        <row r="22">
          <cell r="F22" t="str">
            <v>f</v>
          </cell>
          <cell r="G22">
            <v>11</v>
          </cell>
          <cell r="I22" t="str">
            <v>White British</v>
          </cell>
          <cell r="BE22" t="str">
            <v>*9</v>
          </cell>
          <cell r="BF22">
            <v>4</v>
          </cell>
          <cell r="BG22">
            <v>44508</v>
          </cell>
          <cell r="BI22">
            <v>0</v>
          </cell>
          <cell r="BJ22">
            <v>18</v>
          </cell>
          <cell r="BK22">
            <v>12</v>
          </cell>
          <cell r="BL22">
            <v>30</v>
          </cell>
        </row>
        <row r="23">
          <cell r="F23" t="str">
            <v>m</v>
          </cell>
          <cell r="G23">
            <v>11</v>
          </cell>
          <cell r="I23" t="str">
            <v>White British</v>
          </cell>
          <cell r="M23" t="str">
            <v>y</v>
          </cell>
          <cell r="N23" t="str">
            <v>y</v>
          </cell>
          <cell r="BE23" t="str">
            <v>*</v>
          </cell>
          <cell r="BF23">
            <v>4</v>
          </cell>
          <cell r="BG23">
            <v>44162</v>
          </cell>
          <cell r="BI23">
            <v>0</v>
          </cell>
          <cell r="BJ23">
            <v>10</v>
          </cell>
          <cell r="BK23">
            <v>15</v>
          </cell>
          <cell r="BL23">
            <v>25</v>
          </cell>
        </row>
        <row r="24">
          <cell r="F24" t="str">
            <v>f</v>
          </cell>
          <cell r="G24">
            <v>11</v>
          </cell>
          <cell r="I24" t="str">
            <v>Asian or Asian British</v>
          </cell>
          <cell r="BF24">
            <v>4</v>
          </cell>
          <cell r="BG24">
            <v>44848</v>
          </cell>
          <cell r="BI24">
            <v>0</v>
          </cell>
          <cell r="BJ24">
            <v>0</v>
          </cell>
          <cell r="BK24">
            <v>25</v>
          </cell>
          <cell r="BL24">
            <v>20</v>
          </cell>
        </row>
        <row r="25">
          <cell r="F25" t="str">
            <v>f</v>
          </cell>
          <cell r="G25">
            <v>11</v>
          </cell>
          <cell r="I25" t="str">
            <v>White British</v>
          </cell>
          <cell r="K25" t="str">
            <v>y</v>
          </cell>
          <cell r="N25" t="str">
            <v>y</v>
          </cell>
          <cell r="AT25" t="str">
            <v>y</v>
          </cell>
          <cell r="AW25">
            <v>44538</v>
          </cell>
          <cell r="AY25">
            <v>44596</v>
          </cell>
          <cell r="BE25" t="str">
            <v>*</v>
          </cell>
          <cell r="BF25">
            <v>4</v>
          </cell>
          <cell r="BG25">
            <v>44613</v>
          </cell>
          <cell r="BI25">
            <v>0</v>
          </cell>
          <cell r="BJ25">
            <v>20</v>
          </cell>
          <cell r="BK25">
            <v>5</v>
          </cell>
          <cell r="BL25">
            <v>25</v>
          </cell>
        </row>
        <row r="26">
          <cell r="F26" t="str">
            <v>m</v>
          </cell>
          <cell r="G26">
            <v>11</v>
          </cell>
          <cell r="I26" t="str">
            <v>No information given/refused</v>
          </cell>
          <cell r="K26" t="str">
            <v>n</v>
          </cell>
          <cell r="M26" t="str">
            <v>y</v>
          </cell>
          <cell r="N26" t="str">
            <v>y</v>
          </cell>
          <cell r="BE26" t="str">
            <v>*</v>
          </cell>
          <cell r="BF26">
            <v>4</v>
          </cell>
          <cell r="BG26">
            <v>43766</v>
          </cell>
          <cell r="BI26">
            <v>0</v>
          </cell>
          <cell r="BK26">
            <v>25</v>
          </cell>
          <cell r="BL26">
            <v>25</v>
          </cell>
        </row>
        <row r="27">
          <cell r="F27" t="str">
            <v>f</v>
          </cell>
          <cell r="G27">
            <v>11</v>
          </cell>
          <cell r="I27" t="str">
            <v>White</v>
          </cell>
          <cell r="N27" t="str">
            <v>y</v>
          </cell>
          <cell r="O27" t="str">
            <v>P=FormAss</v>
          </cell>
          <cell r="Y27" t="str">
            <v>one off incident</v>
          </cell>
          <cell r="AB27" t="str">
            <v>3B-ftPM Tier 4</v>
          </cell>
          <cell r="BF27">
            <v>4</v>
          </cell>
          <cell r="BG27">
            <v>45057</v>
          </cell>
          <cell r="BJ27">
            <v>25</v>
          </cell>
          <cell r="BL27">
            <v>0</v>
          </cell>
        </row>
        <row r="28">
          <cell r="F28" t="str">
            <v>f</v>
          </cell>
          <cell r="G28">
            <v>11</v>
          </cell>
          <cell r="I28" t="str">
            <v>White British</v>
          </cell>
          <cell r="K28" t="str">
            <v>n</v>
          </cell>
          <cell r="M28" t="str">
            <v>n</v>
          </cell>
          <cell r="N28" t="str">
            <v>n</v>
          </cell>
          <cell r="BE28" t="str">
            <v>*</v>
          </cell>
          <cell r="BF28">
            <v>4</v>
          </cell>
          <cell r="BG28">
            <v>44455</v>
          </cell>
          <cell r="BI28">
            <v>0</v>
          </cell>
          <cell r="BJ28">
            <v>0</v>
          </cell>
          <cell r="BK28">
            <v>25</v>
          </cell>
          <cell r="BL28">
            <v>25</v>
          </cell>
        </row>
        <row r="29">
          <cell r="F29" t="str">
            <v>f</v>
          </cell>
          <cell r="G29">
            <v>11</v>
          </cell>
          <cell r="I29" t="str">
            <v>White British</v>
          </cell>
          <cell r="K29" t="str">
            <v>y</v>
          </cell>
          <cell r="M29" t="str">
            <v>y</v>
          </cell>
          <cell r="N29" t="str">
            <v>y</v>
          </cell>
          <cell r="AT29" t="str">
            <v>y</v>
          </cell>
          <cell r="AW29">
            <v>43857</v>
          </cell>
          <cell r="AX29">
            <v>43846</v>
          </cell>
          <cell r="BF29">
            <v>4</v>
          </cell>
          <cell r="BJ29">
            <v>0</v>
          </cell>
          <cell r="BK29">
            <v>0</v>
          </cell>
          <cell r="BL29">
            <v>0</v>
          </cell>
        </row>
        <row r="30">
          <cell r="F30" t="str">
            <v>f</v>
          </cell>
          <cell r="G30">
            <v>11</v>
          </cell>
          <cell r="I30" t="str">
            <v>White British</v>
          </cell>
          <cell r="N30" t="str">
            <v>y</v>
          </cell>
          <cell r="BF30">
            <v>4</v>
          </cell>
          <cell r="BJ30">
            <v>15</v>
          </cell>
          <cell r="BK30">
            <v>10</v>
          </cell>
          <cell r="BL30">
            <v>0</v>
          </cell>
        </row>
        <row r="31">
          <cell r="F31" t="str">
            <v>m</v>
          </cell>
          <cell r="G31">
            <v>10</v>
          </cell>
          <cell r="I31" t="str">
            <v>White British</v>
          </cell>
          <cell r="K31" t="str">
            <v>n</v>
          </cell>
          <cell r="M31" t="str">
            <v>y</v>
          </cell>
          <cell r="N31" t="str">
            <v>y</v>
          </cell>
          <cell r="O31" t="str">
            <v>S=EHCP+TU</v>
          </cell>
          <cell r="R31" t="str">
            <v>City of L'c</v>
          </cell>
          <cell r="AT31" t="str">
            <v>y</v>
          </cell>
          <cell r="AW31">
            <v>44677</v>
          </cell>
          <cell r="AY31">
            <v>44708</v>
          </cell>
          <cell r="AZ31">
            <v>4</v>
          </cell>
          <cell r="BF31">
            <v>4</v>
          </cell>
          <cell r="BJ31">
            <v>15</v>
          </cell>
          <cell r="BK31">
            <v>10</v>
          </cell>
          <cell r="BL31">
            <v>0</v>
          </cell>
        </row>
        <row r="32">
          <cell r="F32" t="str">
            <v>m</v>
          </cell>
          <cell r="G32">
            <v>10</v>
          </cell>
          <cell r="I32" t="str">
            <v>White British</v>
          </cell>
          <cell r="M32" t="str">
            <v>y</v>
          </cell>
          <cell r="AZ32">
            <v>4</v>
          </cell>
          <cell r="BE32" t="str">
            <v>*</v>
          </cell>
          <cell r="BF32">
            <v>4</v>
          </cell>
          <cell r="BG32">
            <v>44588</v>
          </cell>
          <cell r="BI32">
            <v>0</v>
          </cell>
          <cell r="BK32">
            <v>25</v>
          </cell>
          <cell r="BL32">
            <v>20</v>
          </cell>
        </row>
        <row r="33">
          <cell r="F33" t="str">
            <v>f</v>
          </cell>
          <cell r="G33">
            <v>10</v>
          </cell>
          <cell r="I33" t="str">
            <v>White</v>
          </cell>
          <cell r="Y33" t="str">
            <v>Semh at risk</v>
          </cell>
          <cell r="AB33" t="str">
            <v>3B-ftPM Tier 4</v>
          </cell>
          <cell r="BF33">
            <v>4</v>
          </cell>
          <cell r="BL33">
            <v>0</v>
          </cell>
        </row>
        <row r="34">
          <cell r="F34" t="str">
            <v>m</v>
          </cell>
          <cell r="G34">
            <v>10</v>
          </cell>
          <cell r="I34" t="str">
            <v>White British</v>
          </cell>
          <cell r="AZ34">
            <v>3</v>
          </cell>
          <cell r="BF34">
            <v>4</v>
          </cell>
          <cell r="BJ34">
            <v>0</v>
          </cell>
          <cell r="BK34">
            <v>10</v>
          </cell>
          <cell r="BL34">
            <v>0</v>
          </cell>
        </row>
        <row r="35">
          <cell r="F35" t="str">
            <v>m</v>
          </cell>
          <cell r="G35">
            <v>10</v>
          </cell>
          <cell r="I35" t="str">
            <v>White</v>
          </cell>
          <cell r="AZ35">
            <v>4</v>
          </cell>
          <cell r="BF35">
            <v>4</v>
          </cell>
          <cell r="BJ35">
            <v>15</v>
          </cell>
          <cell r="BK35">
            <v>10</v>
          </cell>
        </row>
        <row r="36">
          <cell r="F36" t="str">
            <v>f</v>
          </cell>
          <cell r="G36">
            <v>10</v>
          </cell>
          <cell r="I36" t="str">
            <v>White British</v>
          </cell>
          <cell r="M36" t="str">
            <v>y</v>
          </cell>
          <cell r="N36" t="str">
            <v>y</v>
          </cell>
          <cell r="AZ36">
            <v>4</v>
          </cell>
          <cell r="BF36">
            <v>4</v>
          </cell>
          <cell r="BJ36">
            <v>0</v>
          </cell>
          <cell r="BK36">
            <v>0</v>
          </cell>
          <cell r="BL36">
            <v>0</v>
          </cell>
        </row>
        <row r="37">
          <cell r="F37" t="str">
            <v>f</v>
          </cell>
          <cell r="G37">
            <v>10</v>
          </cell>
          <cell r="I37" t="str">
            <v>White</v>
          </cell>
          <cell r="M37" t="str">
            <v>y</v>
          </cell>
          <cell r="AZ37">
            <v>4</v>
          </cell>
          <cell r="BF37">
            <v>4</v>
          </cell>
          <cell r="BG37">
            <v>44826</v>
          </cell>
          <cell r="BK37">
            <v>25</v>
          </cell>
          <cell r="BL37">
            <v>25</v>
          </cell>
        </row>
        <row r="38">
          <cell r="F38" t="str">
            <v>f</v>
          </cell>
          <cell r="G38">
            <v>10</v>
          </cell>
          <cell r="I38" t="str">
            <v>White</v>
          </cell>
          <cell r="K38" t="str">
            <v>y</v>
          </cell>
          <cell r="M38" t="str">
            <v>y</v>
          </cell>
          <cell r="N38" t="str">
            <v>y</v>
          </cell>
          <cell r="Y38" t="str">
            <v>one off incident</v>
          </cell>
          <cell r="AB38" t="str">
            <v>3B-ftPM Tier 4</v>
          </cell>
          <cell r="BF38">
            <v>4</v>
          </cell>
          <cell r="BG38">
            <v>45070</v>
          </cell>
          <cell r="BK38">
            <v>25</v>
          </cell>
          <cell r="BL38">
            <v>0</v>
          </cell>
        </row>
        <row r="39">
          <cell r="F39" t="str">
            <v>m</v>
          </cell>
          <cell r="G39">
            <v>10</v>
          </cell>
          <cell r="I39" t="str">
            <v>White British</v>
          </cell>
          <cell r="AT39" t="str">
            <v>y</v>
          </cell>
          <cell r="AW39">
            <v>44165</v>
          </cell>
          <cell r="AY39">
            <v>44313</v>
          </cell>
          <cell r="AZ39">
            <v>4</v>
          </cell>
          <cell r="BE39" t="str">
            <v>*</v>
          </cell>
          <cell r="BF39">
            <v>4</v>
          </cell>
          <cell r="BG39">
            <v>44337</v>
          </cell>
          <cell r="BI39">
            <v>0</v>
          </cell>
          <cell r="BJ39">
            <v>15</v>
          </cell>
          <cell r="BK39">
            <v>10</v>
          </cell>
          <cell r="BL39">
            <v>0</v>
          </cell>
        </row>
        <row r="40">
          <cell r="F40" t="str">
            <v>f</v>
          </cell>
          <cell r="G40">
            <v>11</v>
          </cell>
          <cell r="I40" t="str">
            <v>White</v>
          </cell>
          <cell r="AZ40">
            <v>4</v>
          </cell>
          <cell r="BF40">
            <v>3</v>
          </cell>
          <cell r="BK40">
            <v>25</v>
          </cell>
        </row>
        <row r="41">
          <cell r="F41" t="str">
            <v>f</v>
          </cell>
          <cell r="G41">
            <v>9</v>
          </cell>
          <cell r="I41" t="str">
            <v>White</v>
          </cell>
          <cell r="O41" t="str">
            <v>Sc Reg</v>
          </cell>
          <cell r="Y41" t="str">
            <v>Semh at risk</v>
          </cell>
          <cell r="AB41" t="str">
            <v>3B-ftPM Tier 4</v>
          </cell>
          <cell r="BF41">
            <v>3</v>
          </cell>
          <cell r="BG41">
            <v>45042</v>
          </cell>
          <cell r="BI41">
            <v>0</v>
          </cell>
          <cell r="BK41">
            <v>12</v>
          </cell>
          <cell r="BL41">
            <v>0</v>
          </cell>
        </row>
        <row r="42">
          <cell r="F42" t="str">
            <v>m</v>
          </cell>
          <cell r="G42">
            <v>9</v>
          </cell>
          <cell r="I42" t="str">
            <v>White British</v>
          </cell>
          <cell r="O42" t="str">
            <v>S=EHCP+TU</v>
          </cell>
          <cell r="AZ42">
            <v>3</v>
          </cell>
          <cell r="BF42">
            <v>3</v>
          </cell>
          <cell r="BJ42">
            <v>15</v>
          </cell>
          <cell r="BK42">
            <v>10</v>
          </cell>
          <cell r="BL42">
            <v>0</v>
          </cell>
        </row>
        <row r="43">
          <cell r="F43" t="str">
            <v>m</v>
          </cell>
          <cell r="G43">
            <v>9</v>
          </cell>
          <cell r="I43" t="str">
            <v>White British</v>
          </cell>
          <cell r="M43" t="str">
            <v>y</v>
          </cell>
          <cell r="N43" t="str">
            <v>y</v>
          </cell>
          <cell r="O43" t="str">
            <v>Sc Reg</v>
          </cell>
          <cell r="AK43">
            <v>44480</v>
          </cell>
          <cell r="AT43" t="str">
            <v>y</v>
          </cell>
          <cell r="AW43">
            <v>44508</v>
          </cell>
          <cell r="AY43">
            <v>44536</v>
          </cell>
          <cell r="BF43">
            <v>3</v>
          </cell>
          <cell r="BI43">
            <v>5</v>
          </cell>
          <cell r="BJ43">
            <v>10</v>
          </cell>
          <cell r="BK43">
            <v>10</v>
          </cell>
          <cell r="BL43">
            <v>0</v>
          </cell>
        </row>
        <row r="44">
          <cell r="F44" t="str">
            <v>f</v>
          </cell>
          <cell r="G44">
            <v>9</v>
          </cell>
          <cell r="I44" t="str">
            <v>White British</v>
          </cell>
          <cell r="BF44">
            <v>3</v>
          </cell>
          <cell r="BJ44">
            <v>15</v>
          </cell>
          <cell r="BK44">
            <v>10</v>
          </cell>
          <cell r="BL44">
            <v>0</v>
          </cell>
        </row>
        <row r="45">
          <cell r="F45" t="str">
            <v>m</v>
          </cell>
          <cell r="G45">
            <v>9</v>
          </cell>
          <cell r="I45" t="str">
            <v>White British</v>
          </cell>
          <cell r="BE45" t="str">
            <v>*</v>
          </cell>
          <cell r="BF45">
            <v>3</v>
          </cell>
          <cell r="BG45">
            <v>44602</v>
          </cell>
          <cell r="BI45">
            <v>0</v>
          </cell>
          <cell r="BJ45">
            <v>15</v>
          </cell>
          <cell r="BK45">
            <v>10</v>
          </cell>
          <cell r="BL45">
            <v>0</v>
          </cell>
        </row>
        <row r="46">
          <cell r="F46" t="str">
            <v>f</v>
          </cell>
          <cell r="G46">
            <v>9</v>
          </cell>
          <cell r="I46" t="str">
            <v>White</v>
          </cell>
          <cell r="K46" t="str">
            <v>y</v>
          </cell>
          <cell r="O46" t="str">
            <v>P=FormAss</v>
          </cell>
          <cell r="R46" t="str">
            <v>City of L'c</v>
          </cell>
          <cell r="BE46" t="str">
            <v>*</v>
          </cell>
          <cell r="BF46">
            <v>3</v>
          </cell>
          <cell r="BG46">
            <v>44840</v>
          </cell>
          <cell r="BI46">
            <v>0</v>
          </cell>
          <cell r="BJ46">
            <v>15</v>
          </cell>
          <cell r="BK46">
            <v>10</v>
          </cell>
          <cell r="BL46">
            <v>25</v>
          </cell>
        </row>
        <row r="47">
          <cell r="F47" t="str">
            <v>f</v>
          </cell>
          <cell r="G47">
            <v>8</v>
          </cell>
          <cell r="I47" t="str">
            <v>white</v>
          </cell>
          <cell r="N47" t="str">
            <v>y</v>
          </cell>
          <cell r="BE47" t="str">
            <v>*</v>
          </cell>
          <cell r="BF47">
            <v>3</v>
          </cell>
          <cell r="BG47">
            <v>44840</v>
          </cell>
          <cell r="BI47">
            <v>0</v>
          </cell>
          <cell r="BJ47">
            <v>15</v>
          </cell>
          <cell r="BK47">
            <v>10</v>
          </cell>
          <cell r="BL47">
            <v>25</v>
          </cell>
        </row>
        <row r="48">
          <cell r="F48" t="str">
            <v>m</v>
          </cell>
          <cell r="G48">
            <v>8</v>
          </cell>
          <cell r="I48" t="str">
            <v>White</v>
          </cell>
          <cell r="M48" t="str">
            <v>y</v>
          </cell>
          <cell r="N48" t="str">
            <v>y</v>
          </cell>
          <cell r="O48" t="str">
            <v>R=EHCPonly</v>
          </cell>
          <cell r="Y48" t="str">
            <v>Pex</v>
          </cell>
          <cell r="AB48" t="str">
            <v>3B-ftPM Tier 4</v>
          </cell>
          <cell r="BF48">
            <v>3</v>
          </cell>
          <cell r="BG48">
            <v>45036</v>
          </cell>
          <cell r="BK48">
            <v>18</v>
          </cell>
          <cell r="BL48">
            <v>0</v>
          </cell>
        </row>
        <row r="49">
          <cell r="F49" t="str">
            <v>m</v>
          </cell>
          <cell r="G49">
            <v>8</v>
          </cell>
          <cell r="I49" t="str">
            <v>Mixed or multiethnicci groups</v>
          </cell>
          <cell r="BF49">
            <v>3</v>
          </cell>
          <cell r="BJ49">
            <v>15</v>
          </cell>
          <cell r="BK49">
            <v>10</v>
          </cell>
        </row>
        <row r="50">
          <cell r="F50" t="str">
            <v>f</v>
          </cell>
          <cell r="G50">
            <v>8</v>
          </cell>
          <cell r="I50" t="str">
            <v>White</v>
          </cell>
          <cell r="N50" t="str">
            <v>y</v>
          </cell>
          <cell r="Y50" t="str">
            <v>Semh at risk</v>
          </cell>
          <cell r="AB50" t="str">
            <v>3B-ftPM Tier 4</v>
          </cell>
          <cell r="BF50">
            <v>3</v>
          </cell>
          <cell r="BG50">
            <v>45050</v>
          </cell>
          <cell r="BK50">
            <v>25</v>
          </cell>
          <cell r="BL50">
            <v>0</v>
          </cell>
        </row>
        <row r="51">
          <cell r="F51" t="str">
            <v>m</v>
          </cell>
          <cell r="G51">
            <v>8</v>
          </cell>
          <cell r="I51" t="str">
            <v>White</v>
          </cell>
          <cell r="O51" t="str">
            <v>Sc Reg</v>
          </cell>
          <cell r="Y51" t="str">
            <v>one off incident</v>
          </cell>
          <cell r="AB51" t="str">
            <v>3B-ftPM Tier 4</v>
          </cell>
          <cell r="BF51">
            <v>3</v>
          </cell>
          <cell r="BG51">
            <v>45042</v>
          </cell>
          <cell r="BJ51">
            <v>15</v>
          </cell>
          <cell r="BK51">
            <v>10</v>
          </cell>
          <cell r="BL51">
            <v>0</v>
          </cell>
        </row>
        <row r="52">
          <cell r="F52" t="str">
            <v>m</v>
          </cell>
          <cell r="G52">
            <v>8</v>
          </cell>
          <cell r="I52" t="str">
            <v>White</v>
          </cell>
          <cell r="M52" t="str">
            <v>y</v>
          </cell>
          <cell r="N52" t="str">
            <v>y</v>
          </cell>
          <cell r="O52" t="str">
            <v>P=FormAss</v>
          </cell>
          <cell r="Y52" t="str">
            <v>Semh at risk</v>
          </cell>
          <cell r="AB52" t="str">
            <v>3B-ftPM Tier 4</v>
          </cell>
          <cell r="BF52">
            <v>3</v>
          </cell>
          <cell r="BG52">
            <v>45085</v>
          </cell>
          <cell r="BK52">
            <v>20</v>
          </cell>
          <cell r="BL52">
            <v>0</v>
          </cell>
        </row>
        <row r="53">
          <cell r="F53" t="str">
            <v>m</v>
          </cell>
          <cell r="G53">
            <v>8</v>
          </cell>
          <cell r="I53" t="str">
            <v>Black African</v>
          </cell>
          <cell r="N53" t="str">
            <v>y</v>
          </cell>
          <cell r="O53" t="str">
            <v>P=FormAss</v>
          </cell>
          <cell r="R53" t="str">
            <v>City of L'c</v>
          </cell>
          <cell r="BF53">
            <v>3</v>
          </cell>
          <cell r="BJ53">
            <v>10</v>
          </cell>
          <cell r="BK53">
            <v>10</v>
          </cell>
          <cell r="BL53">
            <v>0</v>
          </cell>
        </row>
        <row r="54">
          <cell r="F54" t="str">
            <v>m</v>
          </cell>
          <cell r="G54">
            <v>7</v>
          </cell>
          <cell r="I54" t="str">
            <v>White</v>
          </cell>
          <cell r="BF54">
            <v>3</v>
          </cell>
          <cell r="BK54">
            <v>25</v>
          </cell>
          <cell r="BL54">
            <v>0</v>
          </cell>
        </row>
        <row r="55">
          <cell r="F55" t="str">
            <v>m</v>
          </cell>
          <cell r="G55">
            <v>7</v>
          </cell>
          <cell r="I55" t="str">
            <v>White</v>
          </cell>
          <cell r="N55" t="str">
            <v>y</v>
          </cell>
          <cell r="O55" t="str">
            <v>Sc Reg</v>
          </cell>
          <cell r="BF55">
            <v>3</v>
          </cell>
          <cell r="BJ55">
            <v>0</v>
          </cell>
          <cell r="BK55">
            <v>0</v>
          </cell>
          <cell r="BL55">
            <v>0</v>
          </cell>
        </row>
        <row r="56">
          <cell r="F56" t="str">
            <v>m</v>
          </cell>
          <cell r="G56">
            <v>7</v>
          </cell>
          <cell r="I56" t="str">
            <v>White</v>
          </cell>
          <cell r="O56" t="str">
            <v>P=FormAss</v>
          </cell>
          <cell r="Y56" t="str">
            <v>Semh at risk</v>
          </cell>
          <cell r="AB56" t="str">
            <v>3B-ftPM Tier 4</v>
          </cell>
          <cell r="BF56">
            <v>3</v>
          </cell>
          <cell r="BG56">
            <v>45042</v>
          </cell>
          <cell r="BI56">
            <v>0</v>
          </cell>
          <cell r="BJ56">
            <v>0</v>
          </cell>
          <cell r="BK56">
            <v>25</v>
          </cell>
          <cell r="BL56">
            <v>0</v>
          </cell>
        </row>
        <row r="57">
          <cell r="BF57">
            <v>3</v>
          </cell>
          <cell r="BG57">
            <v>44826</v>
          </cell>
          <cell r="BI57">
            <v>0</v>
          </cell>
          <cell r="BJ57">
            <v>15</v>
          </cell>
          <cell r="BK57">
            <v>10</v>
          </cell>
          <cell r="BL57">
            <v>25</v>
          </cell>
        </row>
        <row r="58">
          <cell r="BF58">
            <v>3</v>
          </cell>
          <cell r="BG58">
            <v>44910</v>
          </cell>
          <cell r="BI58">
            <v>0</v>
          </cell>
          <cell r="BJ58">
            <v>20</v>
          </cell>
          <cell r="BK58">
            <v>10</v>
          </cell>
          <cell r="BL58">
            <v>30</v>
          </cell>
        </row>
        <row r="59">
          <cell r="F59" t="str">
            <v>f</v>
          </cell>
          <cell r="G59" t="str">
            <v> </v>
          </cell>
          <cell r="I59" t="str">
            <v>White British</v>
          </cell>
          <cell r="AK59">
            <v>44651</v>
          </cell>
          <cell r="BL59">
            <v>0</v>
          </cell>
        </row>
        <row r="60">
          <cell r="F60" t="str">
            <v>m</v>
          </cell>
          <cell r="G60">
            <v>11</v>
          </cell>
          <cell r="I60" t="str">
            <v>Asian other than Chinese</v>
          </cell>
          <cell r="AT60" t="str">
            <v>y</v>
          </cell>
          <cell r="BL60">
            <v>0</v>
          </cell>
        </row>
        <row r="61">
          <cell r="F61" t="str">
            <v>m</v>
          </cell>
          <cell r="G61">
            <v>11</v>
          </cell>
          <cell r="I61" t="str">
            <v>White</v>
          </cell>
          <cell r="O61" t="str">
            <v>Sc Reg</v>
          </cell>
          <cell r="BL61">
            <v>0</v>
          </cell>
        </row>
        <row r="62">
          <cell r="F62" t="str">
            <v>m</v>
          </cell>
          <cell r="G62">
            <v>11</v>
          </cell>
          <cell r="I62" t="str">
            <v>White British</v>
          </cell>
          <cell r="K62" t="str">
            <v>n</v>
          </cell>
          <cell r="M62" t="str">
            <v>n</v>
          </cell>
          <cell r="N62" t="str">
            <v>n</v>
          </cell>
          <cell r="AT62" t="str">
            <v>y</v>
          </cell>
          <cell r="AW62">
            <v>43565</v>
          </cell>
          <cell r="AX62">
            <v>43741</v>
          </cell>
          <cell r="BL62">
            <v>0</v>
          </cell>
        </row>
        <row r="63">
          <cell r="F63" t="str">
            <v>m</v>
          </cell>
          <cell r="G63">
            <v>11</v>
          </cell>
          <cell r="I63" t="str">
            <v>White British</v>
          </cell>
          <cell r="K63" t="str">
            <v>n</v>
          </cell>
          <cell r="M63" t="str">
            <v>n</v>
          </cell>
          <cell r="N63" t="str">
            <v>n</v>
          </cell>
          <cell r="AT63" t="str">
            <v>y</v>
          </cell>
          <cell r="BL63">
            <v>0</v>
          </cell>
        </row>
        <row r="64">
          <cell r="F64" t="str">
            <v>m</v>
          </cell>
          <cell r="G64">
            <v>11</v>
          </cell>
          <cell r="I64" t="str">
            <v>White British</v>
          </cell>
          <cell r="K64" t="str">
            <v>n</v>
          </cell>
          <cell r="M64" t="str">
            <v>n</v>
          </cell>
          <cell r="N64" t="str">
            <v>n</v>
          </cell>
          <cell r="BL64">
            <v>0</v>
          </cell>
        </row>
        <row r="65">
          <cell r="F65" t="str">
            <v>m</v>
          </cell>
          <cell r="G65">
            <v>11</v>
          </cell>
          <cell r="I65" t="str">
            <v>White British</v>
          </cell>
          <cell r="BL65">
            <v>0</v>
          </cell>
        </row>
        <row r="66">
          <cell r="F66" t="str">
            <v>m</v>
          </cell>
          <cell r="G66">
            <v>11</v>
          </cell>
          <cell r="I66" t="str">
            <v>White British</v>
          </cell>
          <cell r="BL66">
            <v>0</v>
          </cell>
        </row>
        <row r="67">
          <cell r="F67" t="str">
            <v>m</v>
          </cell>
          <cell r="G67">
            <v>11</v>
          </cell>
          <cell r="I67" t="str">
            <v>White British</v>
          </cell>
          <cell r="K67" t="str">
            <v>n</v>
          </cell>
          <cell r="M67" t="str">
            <v>n</v>
          </cell>
          <cell r="N67" t="str">
            <v>y</v>
          </cell>
          <cell r="AT67" t="str">
            <v>y</v>
          </cell>
          <cell r="BL67">
            <v>0</v>
          </cell>
        </row>
        <row r="68">
          <cell r="F68" t="str">
            <v>m</v>
          </cell>
          <cell r="G68">
            <v>11</v>
          </cell>
          <cell r="I68" t="str">
            <v>White British</v>
          </cell>
          <cell r="BL68">
            <v>0</v>
          </cell>
        </row>
        <row r="69">
          <cell r="F69" t="str">
            <v>m</v>
          </cell>
          <cell r="G69">
            <v>11</v>
          </cell>
          <cell r="I69" t="str">
            <v>White British</v>
          </cell>
          <cell r="BL69">
            <v>0</v>
          </cell>
        </row>
        <row r="70">
          <cell r="F70" t="str">
            <v>m</v>
          </cell>
          <cell r="G70">
            <v>11</v>
          </cell>
          <cell r="I70" t="str">
            <v>White British</v>
          </cell>
          <cell r="R70" t="str">
            <v>Other LA</v>
          </cell>
          <cell r="BL70">
            <v>0</v>
          </cell>
        </row>
        <row r="71">
          <cell r="F71" t="str">
            <v>f</v>
          </cell>
          <cell r="G71">
            <v>11</v>
          </cell>
          <cell r="I71" t="str">
            <v>White British</v>
          </cell>
          <cell r="M71" t="str">
            <v>y</v>
          </cell>
          <cell r="N71" t="str">
            <v>y</v>
          </cell>
          <cell r="BL71">
            <v>0</v>
          </cell>
        </row>
        <row r="72">
          <cell r="F72" t="str">
            <v>m</v>
          </cell>
          <cell r="G72">
            <v>11</v>
          </cell>
          <cell r="I72" t="str">
            <v>White British</v>
          </cell>
          <cell r="AT72" t="str">
            <v>y</v>
          </cell>
          <cell r="AW72">
            <v>44200</v>
          </cell>
          <cell r="AX72">
            <v>44344</v>
          </cell>
          <cell r="BL72">
            <v>0</v>
          </cell>
        </row>
        <row r="73">
          <cell r="F73" t="str">
            <v>m</v>
          </cell>
          <cell r="G73">
            <v>11</v>
          </cell>
          <cell r="I73" t="str">
            <v>White British</v>
          </cell>
          <cell r="BL73">
            <v>0</v>
          </cell>
        </row>
        <row r="74">
          <cell r="F74" t="str">
            <v>f</v>
          </cell>
          <cell r="G74">
            <v>11</v>
          </cell>
          <cell r="I74" t="str">
            <v>White</v>
          </cell>
          <cell r="M74" t="str">
            <v>y</v>
          </cell>
          <cell r="N74" t="str">
            <v>y</v>
          </cell>
          <cell r="BL74">
            <v>0</v>
          </cell>
        </row>
        <row r="75">
          <cell r="F75" t="str">
            <v>f</v>
          </cell>
          <cell r="G75">
            <v>11</v>
          </cell>
          <cell r="I75" t="str">
            <v>White British</v>
          </cell>
          <cell r="BL75">
            <v>0</v>
          </cell>
        </row>
        <row r="76">
          <cell r="F76" t="str">
            <v>m</v>
          </cell>
          <cell r="G76">
            <v>11</v>
          </cell>
          <cell r="I76" t="str">
            <v>White</v>
          </cell>
          <cell r="M76" t="str">
            <v>n</v>
          </cell>
          <cell r="N76" t="str">
            <v>n</v>
          </cell>
          <cell r="BL76">
            <v>0</v>
          </cell>
        </row>
        <row r="77">
          <cell r="F77" t="str">
            <v>m</v>
          </cell>
          <cell r="G77">
            <v>11</v>
          </cell>
          <cell r="I77" t="str">
            <v>White British</v>
          </cell>
          <cell r="BL77">
            <v>0</v>
          </cell>
        </row>
        <row r="78">
          <cell r="F78" t="str">
            <v>f</v>
          </cell>
          <cell r="G78">
            <v>11</v>
          </cell>
          <cell r="I78" t="str">
            <v>White</v>
          </cell>
          <cell r="N78" t="str">
            <v>y</v>
          </cell>
          <cell r="O78" t="str">
            <v>Sc Reg</v>
          </cell>
          <cell r="BL78">
            <v>0</v>
          </cell>
        </row>
        <row r="79">
          <cell r="F79" t="str">
            <v>f</v>
          </cell>
          <cell r="G79">
            <v>11</v>
          </cell>
          <cell r="I79" t="str">
            <v>White British</v>
          </cell>
          <cell r="BL79">
            <v>0</v>
          </cell>
        </row>
        <row r="80">
          <cell r="F80" t="str">
            <v>m</v>
          </cell>
          <cell r="G80">
            <v>11</v>
          </cell>
          <cell r="I80" t="str">
            <v>No information given/refused</v>
          </cell>
          <cell r="BL80">
            <v>0</v>
          </cell>
        </row>
        <row r="81">
          <cell r="F81" t="str">
            <v>m</v>
          </cell>
          <cell r="G81">
            <v>11</v>
          </cell>
          <cell r="I81" t="str">
            <v>White British</v>
          </cell>
          <cell r="BL81">
            <v>0</v>
          </cell>
        </row>
        <row r="82">
          <cell r="F82" t="str">
            <v>m</v>
          </cell>
          <cell r="G82">
            <v>11</v>
          </cell>
          <cell r="I82" t="str">
            <v>White British</v>
          </cell>
          <cell r="AT82" t="str">
            <v>y</v>
          </cell>
          <cell r="AW82">
            <v>44578</v>
          </cell>
          <cell r="BL82">
            <v>0</v>
          </cell>
        </row>
        <row r="83">
          <cell r="F83" t="str">
            <v>m</v>
          </cell>
          <cell r="G83">
            <v>11</v>
          </cell>
          <cell r="I83" t="str">
            <v>White British</v>
          </cell>
          <cell r="M83" t="str">
            <v>y</v>
          </cell>
          <cell r="N83" t="str">
            <v>y</v>
          </cell>
          <cell r="BL83">
            <v>0</v>
          </cell>
        </row>
        <row r="84">
          <cell r="F84" t="str">
            <v>f</v>
          </cell>
          <cell r="G84">
            <v>11</v>
          </cell>
          <cell r="I84" t="str">
            <v>White British</v>
          </cell>
          <cell r="K84" t="str">
            <v>y</v>
          </cell>
          <cell r="R84" t="str">
            <v>City of L'c</v>
          </cell>
          <cell r="AT84" t="str">
            <v>y</v>
          </cell>
          <cell r="BL84">
            <v>0</v>
          </cell>
        </row>
        <row r="85">
          <cell r="F85" t="str">
            <v>m</v>
          </cell>
          <cell r="G85">
            <v>11</v>
          </cell>
          <cell r="I85" t="str">
            <v>White British</v>
          </cell>
          <cell r="BL85">
            <v>0</v>
          </cell>
        </row>
        <row r="86">
          <cell r="F86" t="str">
            <v>m</v>
          </cell>
          <cell r="G86">
            <v>11</v>
          </cell>
          <cell r="I86" t="str">
            <v>Mixed or multiethnicci groups</v>
          </cell>
          <cell r="M86" t="str">
            <v>y</v>
          </cell>
          <cell r="N86" t="str">
            <v>y</v>
          </cell>
          <cell r="BL86">
            <v>0</v>
          </cell>
        </row>
        <row r="87">
          <cell r="F87" t="str">
            <v>m</v>
          </cell>
          <cell r="G87">
            <v>11</v>
          </cell>
          <cell r="I87" t="str">
            <v>White</v>
          </cell>
          <cell r="M87" t="str">
            <v>y</v>
          </cell>
          <cell r="N87" t="str">
            <v>y</v>
          </cell>
          <cell r="O87" t="str">
            <v>Sc Reg</v>
          </cell>
          <cell r="BL87">
            <v>0</v>
          </cell>
        </row>
        <row r="88">
          <cell r="F88" t="str">
            <v>m</v>
          </cell>
          <cell r="G88">
            <v>11</v>
          </cell>
          <cell r="I88" t="str">
            <v>White</v>
          </cell>
          <cell r="O88" t="str">
            <v>Sc Reg</v>
          </cell>
          <cell r="BL88">
            <v>0</v>
          </cell>
        </row>
        <row r="89">
          <cell r="F89" t="str">
            <v>f</v>
          </cell>
          <cell r="G89">
            <v>11</v>
          </cell>
          <cell r="I89" t="str">
            <v>White</v>
          </cell>
          <cell r="K89" t="str">
            <v>y</v>
          </cell>
          <cell r="BL89">
            <v>0</v>
          </cell>
        </row>
        <row r="90">
          <cell r="F90" t="str">
            <v>f</v>
          </cell>
          <cell r="G90">
            <v>11</v>
          </cell>
          <cell r="I90" t="str">
            <v>No information given/refused</v>
          </cell>
          <cell r="BL90">
            <v>0</v>
          </cell>
        </row>
        <row r="91">
          <cell r="F91" t="str">
            <v>m</v>
          </cell>
          <cell r="G91">
            <v>11</v>
          </cell>
          <cell r="I91" t="str">
            <v>White</v>
          </cell>
          <cell r="BL91">
            <v>0</v>
          </cell>
        </row>
        <row r="92">
          <cell r="F92" t="str">
            <v>m</v>
          </cell>
          <cell r="G92">
            <v>11</v>
          </cell>
          <cell r="I92" t="str">
            <v>No information given/refused</v>
          </cell>
          <cell r="BL92">
            <v>0</v>
          </cell>
        </row>
        <row r="93">
          <cell r="F93" t="str">
            <v>m</v>
          </cell>
          <cell r="G93">
            <v>11</v>
          </cell>
          <cell r="I93" t="str">
            <v>White British</v>
          </cell>
          <cell r="BL93">
            <v>0</v>
          </cell>
        </row>
        <row r="94">
          <cell r="F94" t="str">
            <v>f</v>
          </cell>
          <cell r="G94">
            <v>11</v>
          </cell>
          <cell r="BL94">
            <v>0</v>
          </cell>
        </row>
        <row r="95">
          <cell r="F95" t="str">
            <v>m</v>
          </cell>
          <cell r="G95">
            <v>11</v>
          </cell>
          <cell r="I95" t="str">
            <v>White British</v>
          </cell>
          <cell r="BL95">
            <v>0</v>
          </cell>
        </row>
        <row r="96">
          <cell r="F96" t="str">
            <v>m</v>
          </cell>
          <cell r="G96">
            <v>11</v>
          </cell>
          <cell r="I96" t="str">
            <v>White other</v>
          </cell>
          <cell r="BL96">
            <v>0</v>
          </cell>
        </row>
        <row r="97">
          <cell r="F97" t="str">
            <v>f</v>
          </cell>
          <cell r="G97">
            <v>11</v>
          </cell>
          <cell r="I97" t="str">
            <v>White other</v>
          </cell>
          <cell r="K97" t="str">
            <v>n</v>
          </cell>
          <cell r="M97" t="str">
            <v>n</v>
          </cell>
          <cell r="N97" t="str">
            <v>n</v>
          </cell>
          <cell r="AK97">
            <v>44470</v>
          </cell>
          <cell r="BL97">
            <v>0</v>
          </cell>
        </row>
        <row r="98">
          <cell r="F98" t="str">
            <v>m</v>
          </cell>
          <cell r="G98">
            <v>11</v>
          </cell>
          <cell r="I98" t="str">
            <v>White other</v>
          </cell>
          <cell r="R98" t="str">
            <v>City of L'c</v>
          </cell>
          <cell r="BL98">
            <v>0</v>
          </cell>
        </row>
        <row r="99">
          <cell r="F99" t="str">
            <v>m</v>
          </cell>
          <cell r="G99">
            <v>11</v>
          </cell>
          <cell r="BL99">
            <v>0</v>
          </cell>
        </row>
        <row r="100">
          <cell r="F100" t="str">
            <v>m</v>
          </cell>
          <cell r="G100">
            <v>11</v>
          </cell>
          <cell r="AB100" t="str">
            <v>5-other go to AI</v>
          </cell>
          <cell r="AK100">
            <v>44929</v>
          </cell>
          <cell r="AT100" t="str">
            <v>Y</v>
          </cell>
          <cell r="AW100">
            <v>44937</v>
          </cell>
          <cell r="BL100">
            <v>0</v>
          </cell>
        </row>
        <row r="101">
          <cell r="F101" t="str">
            <v>m</v>
          </cell>
          <cell r="G101">
            <v>11</v>
          </cell>
          <cell r="I101" t="str">
            <v>White British</v>
          </cell>
          <cell r="AT101" t="str">
            <v>y</v>
          </cell>
          <cell r="AW101">
            <v>44615</v>
          </cell>
          <cell r="BL101">
            <v>0</v>
          </cell>
        </row>
        <row r="102">
          <cell r="F102" t="str">
            <v>m</v>
          </cell>
          <cell r="G102">
            <v>11</v>
          </cell>
          <cell r="I102" t="str">
            <v>Mixed or multiethnicci groups</v>
          </cell>
          <cell r="M102" t="str">
            <v>y</v>
          </cell>
          <cell r="N102" t="str">
            <v>y</v>
          </cell>
          <cell r="BL102">
            <v>0</v>
          </cell>
        </row>
        <row r="103">
          <cell r="F103" t="str">
            <v>m</v>
          </cell>
          <cell r="G103">
            <v>11</v>
          </cell>
          <cell r="I103" t="str">
            <v>White British</v>
          </cell>
          <cell r="M103" t="str">
            <v>y</v>
          </cell>
          <cell r="N103" t="str">
            <v>y</v>
          </cell>
          <cell r="BL103">
            <v>0</v>
          </cell>
        </row>
        <row r="104">
          <cell r="F104" t="str">
            <v>f</v>
          </cell>
          <cell r="G104">
            <v>11</v>
          </cell>
          <cell r="M104" t="str">
            <v>Y</v>
          </cell>
          <cell r="N104" t="str">
            <v>Y</v>
          </cell>
          <cell r="O104" t="str">
            <v>Sc Reg</v>
          </cell>
          <cell r="BL104">
            <v>0</v>
          </cell>
        </row>
        <row r="105">
          <cell r="F105" t="str">
            <v>m</v>
          </cell>
          <cell r="G105">
            <v>11</v>
          </cell>
          <cell r="I105" t="str">
            <v>Mixed or multiethnicci groups</v>
          </cell>
          <cell r="N105" t="str">
            <v>Y</v>
          </cell>
          <cell r="BL105">
            <v>0</v>
          </cell>
        </row>
        <row r="106">
          <cell r="F106" t="str">
            <v>f</v>
          </cell>
          <cell r="G106">
            <v>11</v>
          </cell>
          <cell r="I106" t="str">
            <v>White British</v>
          </cell>
          <cell r="M106" t="str">
            <v>y</v>
          </cell>
          <cell r="N106" t="str">
            <v>y</v>
          </cell>
          <cell r="AT106" t="str">
            <v>y</v>
          </cell>
          <cell r="BL106">
            <v>0</v>
          </cell>
        </row>
        <row r="107">
          <cell r="F107" t="str">
            <v>m</v>
          </cell>
          <cell r="G107">
            <v>11</v>
          </cell>
          <cell r="I107" t="str">
            <v>White</v>
          </cell>
          <cell r="O107" t="str">
            <v>Sc Reg</v>
          </cell>
          <cell r="BL107">
            <v>0</v>
          </cell>
        </row>
        <row r="108">
          <cell r="F108" t="str">
            <v>m</v>
          </cell>
          <cell r="G108">
            <v>11</v>
          </cell>
          <cell r="I108" t="str">
            <v>White</v>
          </cell>
          <cell r="M108" t="str">
            <v>y</v>
          </cell>
          <cell r="N108" t="str">
            <v>y</v>
          </cell>
          <cell r="BL108">
            <v>0</v>
          </cell>
        </row>
        <row r="109">
          <cell r="F109" t="str">
            <v>m</v>
          </cell>
          <cell r="G109">
            <v>11</v>
          </cell>
          <cell r="I109" t="str">
            <v>White British</v>
          </cell>
          <cell r="M109" t="str">
            <v>y</v>
          </cell>
          <cell r="N109" t="str">
            <v>y</v>
          </cell>
          <cell r="BL109">
            <v>0</v>
          </cell>
        </row>
        <row r="110">
          <cell r="F110" t="str">
            <v>f</v>
          </cell>
          <cell r="G110">
            <v>11</v>
          </cell>
          <cell r="I110" t="str">
            <v>White</v>
          </cell>
          <cell r="BL110">
            <v>0</v>
          </cell>
        </row>
        <row r="111">
          <cell r="F111" t="str">
            <v>m</v>
          </cell>
          <cell r="G111">
            <v>11</v>
          </cell>
          <cell r="I111" t="str">
            <v>White British</v>
          </cell>
          <cell r="BL111">
            <v>0</v>
          </cell>
        </row>
        <row r="112">
          <cell r="F112" t="str">
            <v>f</v>
          </cell>
          <cell r="G112">
            <v>11</v>
          </cell>
          <cell r="I112" t="str">
            <v>White British</v>
          </cell>
          <cell r="N112" t="str">
            <v>y</v>
          </cell>
          <cell r="BL112">
            <v>0</v>
          </cell>
        </row>
        <row r="113">
          <cell r="F113" t="str">
            <v>F</v>
          </cell>
          <cell r="G113">
            <v>11</v>
          </cell>
          <cell r="I113" t="str">
            <v>White British</v>
          </cell>
          <cell r="M113" t="str">
            <v>y</v>
          </cell>
          <cell r="N113" t="str">
            <v>y</v>
          </cell>
          <cell r="BL113">
            <v>0</v>
          </cell>
        </row>
        <row r="114">
          <cell r="F114" t="str">
            <v>f</v>
          </cell>
          <cell r="G114">
            <v>10</v>
          </cell>
          <cell r="I114" t="str">
            <v>White British</v>
          </cell>
          <cell r="M114" t="str">
            <v>y</v>
          </cell>
          <cell r="N114" t="str">
            <v>y</v>
          </cell>
          <cell r="BL114">
            <v>0</v>
          </cell>
        </row>
        <row r="115">
          <cell r="F115" t="str">
            <v>f</v>
          </cell>
          <cell r="G115">
            <v>10</v>
          </cell>
          <cell r="I115" t="str">
            <v>White British</v>
          </cell>
          <cell r="R115" t="str">
            <v>Other LA</v>
          </cell>
          <cell r="BL115">
            <v>0</v>
          </cell>
        </row>
        <row r="116">
          <cell r="F116" t="str">
            <v>m</v>
          </cell>
          <cell r="G116">
            <v>10</v>
          </cell>
          <cell r="O116" t="str">
            <v>Sc Reg</v>
          </cell>
          <cell r="BL116">
            <v>0</v>
          </cell>
        </row>
        <row r="117">
          <cell r="F117" t="str">
            <v>m</v>
          </cell>
          <cell r="G117">
            <v>10</v>
          </cell>
          <cell r="I117" t="str">
            <v>White British</v>
          </cell>
          <cell r="M117" t="str">
            <v>y</v>
          </cell>
          <cell r="N117" t="str">
            <v>y</v>
          </cell>
          <cell r="BL117">
            <v>0</v>
          </cell>
        </row>
        <row r="118">
          <cell r="F118" t="str">
            <v>m</v>
          </cell>
          <cell r="G118">
            <v>10</v>
          </cell>
          <cell r="I118" t="str">
            <v>Other ethnic groups</v>
          </cell>
          <cell r="AT118" t="str">
            <v>Y</v>
          </cell>
          <cell r="AW118">
            <v>44984</v>
          </cell>
          <cell r="BL118">
            <v>0</v>
          </cell>
        </row>
        <row r="119">
          <cell r="F119" t="str">
            <v>m</v>
          </cell>
          <cell r="G119">
            <v>10</v>
          </cell>
          <cell r="I119" t="str">
            <v>White British</v>
          </cell>
          <cell r="N119" t="str">
            <v>y</v>
          </cell>
          <cell r="BL119">
            <v>0</v>
          </cell>
        </row>
        <row r="120">
          <cell r="F120" t="str">
            <v>m</v>
          </cell>
          <cell r="G120">
            <v>10</v>
          </cell>
          <cell r="I120" t="str">
            <v>White British</v>
          </cell>
          <cell r="BL120">
            <v>0</v>
          </cell>
        </row>
        <row r="121">
          <cell r="F121" t="str">
            <v>m</v>
          </cell>
          <cell r="G121">
            <v>10</v>
          </cell>
          <cell r="I121" t="str">
            <v>White</v>
          </cell>
          <cell r="BL121">
            <v>0</v>
          </cell>
        </row>
        <row r="122">
          <cell r="F122" t="str">
            <v>m</v>
          </cell>
          <cell r="G122">
            <v>10</v>
          </cell>
          <cell r="I122" t="str">
            <v>White British</v>
          </cell>
          <cell r="BL122">
            <v>0</v>
          </cell>
        </row>
        <row r="123">
          <cell r="F123" t="str">
            <v>f</v>
          </cell>
          <cell r="G123">
            <v>10</v>
          </cell>
          <cell r="I123" t="str">
            <v>Mixed or multiethnicci groups</v>
          </cell>
          <cell r="O123" t="str">
            <v>P=FormAss</v>
          </cell>
          <cell r="BL123">
            <v>0</v>
          </cell>
        </row>
        <row r="124">
          <cell r="F124" t="str">
            <v>m</v>
          </cell>
          <cell r="G124">
            <v>10</v>
          </cell>
          <cell r="I124" t="str">
            <v>White British</v>
          </cell>
          <cell r="BL124">
            <v>0</v>
          </cell>
        </row>
        <row r="125">
          <cell r="F125" t="str">
            <v>m</v>
          </cell>
          <cell r="G125">
            <v>10</v>
          </cell>
          <cell r="I125" t="str">
            <v>White</v>
          </cell>
          <cell r="BL125">
            <v>0</v>
          </cell>
        </row>
        <row r="126">
          <cell r="F126" t="str">
            <v>m</v>
          </cell>
          <cell r="G126">
            <v>10</v>
          </cell>
          <cell r="I126" t="str">
            <v>White</v>
          </cell>
          <cell r="BL126">
            <v>0</v>
          </cell>
        </row>
        <row r="127">
          <cell r="F127" t="str">
            <v>m</v>
          </cell>
          <cell r="G127">
            <v>10</v>
          </cell>
          <cell r="I127" t="str">
            <v>Asian other than Chinese</v>
          </cell>
          <cell r="R127" t="str">
            <v>Other LA</v>
          </cell>
          <cell r="AT127" t="str">
            <v>y</v>
          </cell>
          <cell r="AW127">
            <v>44572</v>
          </cell>
          <cell r="BL127">
            <v>0</v>
          </cell>
        </row>
        <row r="128">
          <cell r="F128" t="str">
            <v>m</v>
          </cell>
          <cell r="G128">
            <v>10</v>
          </cell>
          <cell r="I128" t="str">
            <v>White British</v>
          </cell>
          <cell r="AK128">
            <v>44491</v>
          </cell>
          <cell r="BL128">
            <v>0</v>
          </cell>
        </row>
        <row r="129">
          <cell r="F129" t="str">
            <v>m</v>
          </cell>
          <cell r="G129">
            <v>10</v>
          </cell>
          <cell r="I129" t="str">
            <v>White British</v>
          </cell>
          <cell r="BL129">
            <v>0</v>
          </cell>
        </row>
        <row r="130">
          <cell r="F130" t="str">
            <v>m</v>
          </cell>
          <cell r="G130">
            <v>10</v>
          </cell>
          <cell r="I130" t="str">
            <v>White British</v>
          </cell>
          <cell r="M130" t="str">
            <v>y</v>
          </cell>
          <cell r="N130" t="str">
            <v>y</v>
          </cell>
          <cell r="BL130">
            <v>0</v>
          </cell>
        </row>
        <row r="131">
          <cell r="F131" t="str">
            <v>f</v>
          </cell>
          <cell r="G131">
            <v>10</v>
          </cell>
          <cell r="I131" t="str">
            <v>White</v>
          </cell>
          <cell r="BL131">
            <v>0</v>
          </cell>
        </row>
        <row r="132">
          <cell r="F132" t="str">
            <v>m</v>
          </cell>
          <cell r="G132">
            <v>10</v>
          </cell>
          <cell r="I132" t="str">
            <v>White British</v>
          </cell>
          <cell r="BL132">
            <v>0</v>
          </cell>
        </row>
        <row r="133">
          <cell r="F133" t="str">
            <v>m</v>
          </cell>
          <cell r="G133">
            <v>10</v>
          </cell>
          <cell r="I133" t="str">
            <v>White</v>
          </cell>
          <cell r="K133" t="str">
            <v>y</v>
          </cell>
          <cell r="M133" t="str">
            <v>y</v>
          </cell>
          <cell r="N133" t="str">
            <v>y</v>
          </cell>
          <cell r="O133" t="str">
            <v>P=FormAss</v>
          </cell>
          <cell r="Y133" t="str">
            <v>Semh at risk</v>
          </cell>
          <cell r="AB133" t="str">
            <v>3B-ftPM Tier 4</v>
          </cell>
          <cell r="BL133">
            <v>0</v>
          </cell>
        </row>
        <row r="134">
          <cell r="F134" t="str">
            <v>f</v>
          </cell>
          <cell r="G134">
            <v>10</v>
          </cell>
          <cell r="I134" t="str">
            <v>White</v>
          </cell>
          <cell r="M134" t="str">
            <v>y</v>
          </cell>
          <cell r="N134" t="str">
            <v>y</v>
          </cell>
          <cell r="BL134">
            <v>0</v>
          </cell>
        </row>
        <row r="135">
          <cell r="F135" t="str">
            <v>f</v>
          </cell>
          <cell r="G135">
            <v>10</v>
          </cell>
          <cell r="I135" t="str">
            <v>White British</v>
          </cell>
          <cell r="BL135">
            <v>0</v>
          </cell>
        </row>
        <row r="136">
          <cell r="F136" t="str">
            <v>m</v>
          </cell>
          <cell r="G136">
            <v>10</v>
          </cell>
          <cell r="I136" t="str">
            <v>White</v>
          </cell>
          <cell r="AT136" t="str">
            <v>y</v>
          </cell>
          <cell r="AW136" t="str">
            <v>TBC</v>
          </cell>
          <cell r="BL136">
            <v>0</v>
          </cell>
        </row>
        <row r="137">
          <cell r="F137" t="str">
            <v>m</v>
          </cell>
          <cell r="G137">
            <v>10</v>
          </cell>
          <cell r="I137" t="str">
            <v>White British</v>
          </cell>
          <cell r="M137" t="str">
            <v>y</v>
          </cell>
          <cell r="N137" t="str">
            <v>y</v>
          </cell>
          <cell r="BL137">
            <v>0</v>
          </cell>
        </row>
        <row r="138">
          <cell r="F138" t="str">
            <v>m</v>
          </cell>
          <cell r="G138">
            <v>10</v>
          </cell>
          <cell r="I138" t="str">
            <v>White</v>
          </cell>
          <cell r="M138" t="str">
            <v>Y</v>
          </cell>
          <cell r="N138" t="str">
            <v>Y</v>
          </cell>
          <cell r="O138" t="str">
            <v>Sc Reg</v>
          </cell>
          <cell r="BL138">
            <v>0</v>
          </cell>
        </row>
        <row r="139">
          <cell r="F139" t="str">
            <v>m</v>
          </cell>
          <cell r="G139">
            <v>10</v>
          </cell>
          <cell r="I139" t="str">
            <v>White British</v>
          </cell>
          <cell r="K139" t="str">
            <v>y</v>
          </cell>
          <cell r="BL139">
            <v>0</v>
          </cell>
        </row>
        <row r="140">
          <cell r="F140" t="str">
            <v>m</v>
          </cell>
          <cell r="G140">
            <v>10</v>
          </cell>
          <cell r="I140" t="str">
            <v>White British</v>
          </cell>
          <cell r="N140" t="str">
            <v>y</v>
          </cell>
          <cell r="BL140">
            <v>0</v>
          </cell>
        </row>
        <row r="141">
          <cell r="F141" t="str">
            <v>m</v>
          </cell>
          <cell r="G141">
            <v>10</v>
          </cell>
          <cell r="I141" t="str">
            <v>White</v>
          </cell>
          <cell r="M141" t="str">
            <v>y</v>
          </cell>
          <cell r="N141" t="str">
            <v>y</v>
          </cell>
          <cell r="BL141">
            <v>0</v>
          </cell>
        </row>
        <row r="142">
          <cell r="F142" t="str">
            <v>m</v>
          </cell>
          <cell r="G142">
            <v>10</v>
          </cell>
          <cell r="I142" t="str">
            <v>White British</v>
          </cell>
          <cell r="BL142">
            <v>0</v>
          </cell>
        </row>
        <row r="143">
          <cell r="F143" t="str">
            <v>m</v>
          </cell>
          <cell r="G143">
            <v>10</v>
          </cell>
          <cell r="I143" t="str">
            <v>White</v>
          </cell>
          <cell r="M143" t="str">
            <v>Y</v>
          </cell>
          <cell r="N143" t="str">
            <v>Y</v>
          </cell>
          <cell r="R143" t="str">
            <v>City of L'c</v>
          </cell>
          <cell r="AK143">
            <v>44523</v>
          </cell>
          <cell r="BL143">
            <v>0</v>
          </cell>
        </row>
        <row r="144">
          <cell r="F144" t="str">
            <v>m</v>
          </cell>
          <cell r="G144">
            <v>10</v>
          </cell>
          <cell r="I144" t="str">
            <v>White British</v>
          </cell>
          <cell r="BL144">
            <v>0</v>
          </cell>
        </row>
        <row r="145">
          <cell r="F145" t="str">
            <v>f</v>
          </cell>
          <cell r="G145">
            <v>10</v>
          </cell>
          <cell r="I145" t="str">
            <v>White British</v>
          </cell>
          <cell r="M145" t="str">
            <v>y</v>
          </cell>
          <cell r="N145" t="str">
            <v>y</v>
          </cell>
          <cell r="BL145">
            <v>0</v>
          </cell>
        </row>
        <row r="146">
          <cell r="F146" t="str">
            <v>m</v>
          </cell>
          <cell r="G146">
            <v>10</v>
          </cell>
          <cell r="I146" t="str">
            <v>White other</v>
          </cell>
          <cell r="BL146">
            <v>0</v>
          </cell>
        </row>
        <row r="147">
          <cell r="F147" t="str">
            <v>m</v>
          </cell>
          <cell r="G147">
            <v>10</v>
          </cell>
          <cell r="I147" t="str">
            <v>Black other</v>
          </cell>
          <cell r="AT147" t="str">
            <v>y</v>
          </cell>
          <cell r="AW147">
            <v>44312</v>
          </cell>
          <cell r="AX147">
            <v>44358</v>
          </cell>
          <cell r="BL147">
            <v>0</v>
          </cell>
        </row>
        <row r="148">
          <cell r="G148">
            <v>10</v>
          </cell>
          <cell r="I148" t="str">
            <v>White</v>
          </cell>
          <cell r="M148" t="str">
            <v>Y</v>
          </cell>
          <cell r="N148" t="str">
            <v>Y</v>
          </cell>
          <cell r="BL148">
            <v>0</v>
          </cell>
        </row>
        <row r="149">
          <cell r="F149" t="str">
            <v>M</v>
          </cell>
          <cell r="G149">
            <v>10</v>
          </cell>
          <cell r="I149" t="str">
            <v>Asian other than Chinese</v>
          </cell>
          <cell r="K149" t="str">
            <v>y</v>
          </cell>
          <cell r="M149" t="str">
            <v>y</v>
          </cell>
          <cell r="N149" t="str">
            <v>y</v>
          </cell>
          <cell r="BL149">
            <v>0</v>
          </cell>
        </row>
        <row r="150">
          <cell r="F150" t="str">
            <v>m</v>
          </cell>
          <cell r="G150">
            <v>10</v>
          </cell>
          <cell r="I150" t="str">
            <v>White</v>
          </cell>
          <cell r="O150" t="str">
            <v>Sc Reg</v>
          </cell>
          <cell r="BL150">
            <v>0</v>
          </cell>
        </row>
        <row r="151">
          <cell r="F151" t="str">
            <v>m</v>
          </cell>
          <cell r="G151">
            <v>10</v>
          </cell>
          <cell r="I151" t="str">
            <v>No information given/refused</v>
          </cell>
          <cell r="BL151">
            <v>0</v>
          </cell>
        </row>
        <row r="152">
          <cell r="F152" t="str">
            <v>m</v>
          </cell>
          <cell r="G152">
            <v>10</v>
          </cell>
          <cell r="I152" t="str">
            <v>White</v>
          </cell>
          <cell r="M152" t="str">
            <v>n</v>
          </cell>
          <cell r="N152" t="str">
            <v>n</v>
          </cell>
          <cell r="AT152" t="str">
            <v>y</v>
          </cell>
          <cell r="AW152">
            <v>44893</v>
          </cell>
          <cell r="BL152">
            <v>0</v>
          </cell>
        </row>
        <row r="153">
          <cell r="F153" t="str">
            <v>m</v>
          </cell>
          <cell r="G153">
            <v>10</v>
          </cell>
          <cell r="I153" t="str">
            <v>White</v>
          </cell>
          <cell r="BL153">
            <v>0</v>
          </cell>
        </row>
        <row r="154">
          <cell r="F154" t="str">
            <v>f</v>
          </cell>
          <cell r="G154">
            <v>10</v>
          </cell>
          <cell r="I154" t="str">
            <v>White British</v>
          </cell>
          <cell r="M154" t="str">
            <v>y</v>
          </cell>
          <cell r="N154" t="str">
            <v>y</v>
          </cell>
          <cell r="R154" t="str">
            <v>City of L'c</v>
          </cell>
          <cell r="BL154">
            <v>0</v>
          </cell>
        </row>
        <row r="155">
          <cell r="F155" t="str">
            <v>m</v>
          </cell>
          <cell r="G155">
            <v>10</v>
          </cell>
          <cell r="O155" t="str">
            <v>Q=TopUp</v>
          </cell>
          <cell r="AT155" t="str">
            <v>TBC</v>
          </cell>
          <cell r="BL155">
            <v>0</v>
          </cell>
        </row>
        <row r="156">
          <cell r="F156" t="str">
            <v>f</v>
          </cell>
          <cell r="G156">
            <v>10</v>
          </cell>
          <cell r="I156" t="str">
            <v>white</v>
          </cell>
          <cell r="BL156">
            <v>0</v>
          </cell>
        </row>
        <row r="157">
          <cell r="F157" t="str">
            <v>m</v>
          </cell>
          <cell r="G157">
            <v>10</v>
          </cell>
          <cell r="I157" t="str">
            <v>Black African</v>
          </cell>
          <cell r="K157" t="str">
            <v>n</v>
          </cell>
          <cell r="M157" t="str">
            <v>n</v>
          </cell>
          <cell r="N157" t="str">
            <v>n</v>
          </cell>
          <cell r="BL157">
            <v>0</v>
          </cell>
        </row>
        <row r="158">
          <cell r="F158" t="str">
            <v>m</v>
          </cell>
          <cell r="G158">
            <v>10</v>
          </cell>
          <cell r="I158" t="str">
            <v>White British</v>
          </cell>
          <cell r="BL158">
            <v>0</v>
          </cell>
        </row>
        <row r="159">
          <cell r="F159" t="str">
            <v>m</v>
          </cell>
          <cell r="G159">
            <v>10</v>
          </cell>
          <cell r="I159" t="str">
            <v>White</v>
          </cell>
          <cell r="M159" t="str">
            <v>Y</v>
          </cell>
          <cell r="N159" t="str">
            <v>Y</v>
          </cell>
          <cell r="O159" t="str">
            <v>Sc Reg</v>
          </cell>
          <cell r="BL159">
            <v>0</v>
          </cell>
        </row>
        <row r="160">
          <cell r="F160" t="str">
            <v>m</v>
          </cell>
          <cell r="G160">
            <v>10</v>
          </cell>
          <cell r="I160" t="str">
            <v>Asian other than Chinese</v>
          </cell>
          <cell r="M160" t="str">
            <v>y</v>
          </cell>
          <cell r="N160" t="str">
            <v>y</v>
          </cell>
          <cell r="R160" t="str">
            <v>City of L'c</v>
          </cell>
          <cell r="BL160">
            <v>0</v>
          </cell>
        </row>
        <row r="161">
          <cell r="F161" t="str">
            <v>m</v>
          </cell>
          <cell r="G161">
            <v>10</v>
          </cell>
          <cell r="I161" t="str">
            <v>White British</v>
          </cell>
          <cell r="N161" t="str">
            <v>y</v>
          </cell>
          <cell r="BL161">
            <v>0</v>
          </cell>
        </row>
        <row r="162">
          <cell r="F162" t="str">
            <v>m</v>
          </cell>
          <cell r="G162">
            <v>10</v>
          </cell>
          <cell r="I162" t="str">
            <v>White British</v>
          </cell>
          <cell r="BL162">
            <v>0</v>
          </cell>
        </row>
        <row r="163">
          <cell r="F163" t="str">
            <v>m</v>
          </cell>
          <cell r="G163">
            <v>10</v>
          </cell>
          <cell r="I163" t="str">
            <v>White</v>
          </cell>
          <cell r="M163" t="str">
            <v>y</v>
          </cell>
          <cell r="N163" t="str">
            <v>y</v>
          </cell>
          <cell r="O163" t="str">
            <v>Sc Reg</v>
          </cell>
          <cell r="BL163">
            <v>0</v>
          </cell>
        </row>
        <row r="164">
          <cell r="F164" t="str">
            <v>m</v>
          </cell>
          <cell r="G164">
            <v>10</v>
          </cell>
          <cell r="I164" t="str">
            <v>White British</v>
          </cell>
          <cell r="M164" t="str">
            <v>y</v>
          </cell>
          <cell r="N164" t="str">
            <v>y</v>
          </cell>
          <cell r="R164" t="str">
            <v>City of L'c</v>
          </cell>
          <cell r="BL164">
            <v>0</v>
          </cell>
        </row>
        <row r="165">
          <cell r="F165" t="str">
            <v>m</v>
          </cell>
          <cell r="G165">
            <v>10</v>
          </cell>
          <cell r="I165" t="str">
            <v>No information given/refused</v>
          </cell>
          <cell r="R165" t="str">
            <v>City of L'c</v>
          </cell>
          <cell r="AT165" t="str">
            <v>y</v>
          </cell>
          <cell r="AY165">
            <v>44602</v>
          </cell>
          <cell r="BL165">
            <v>0</v>
          </cell>
        </row>
        <row r="166">
          <cell r="F166" t="str">
            <v>m</v>
          </cell>
          <cell r="G166">
            <v>10</v>
          </cell>
          <cell r="I166" t="str">
            <v>White British</v>
          </cell>
          <cell r="O166" t="str">
            <v>S=EHCP+TU</v>
          </cell>
          <cell r="BL166">
            <v>0</v>
          </cell>
        </row>
        <row r="167">
          <cell r="F167" t="str">
            <v>m</v>
          </cell>
          <cell r="G167">
            <v>9</v>
          </cell>
          <cell r="I167" t="str">
            <v>White</v>
          </cell>
          <cell r="M167" t="str">
            <v>y</v>
          </cell>
          <cell r="N167" t="str">
            <v>y</v>
          </cell>
          <cell r="BL167">
            <v>0</v>
          </cell>
        </row>
        <row r="168">
          <cell r="F168" t="str">
            <v>f</v>
          </cell>
          <cell r="G168">
            <v>9</v>
          </cell>
          <cell r="O168" t="str">
            <v>Sc Reg</v>
          </cell>
          <cell r="BL168">
            <v>0</v>
          </cell>
        </row>
        <row r="169">
          <cell r="F169" t="str">
            <v>m</v>
          </cell>
          <cell r="G169">
            <v>9</v>
          </cell>
          <cell r="I169" t="str">
            <v>Mixed or multiethnicci groups</v>
          </cell>
          <cell r="M169" t="str">
            <v>y</v>
          </cell>
          <cell r="N169" t="str">
            <v>y</v>
          </cell>
          <cell r="BL169">
            <v>0</v>
          </cell>
        </row>
        <row r="170">
          <cell r="F170" t="str">
            <v>f</v>
          </cell>
          <cell r="G170">
            <v>9</v>
          </cell>
          <cell r="I170" t="str">
            <v>Black other</v>
          </cell>
          <cell r="K170" t="str">
            <v>n</v>
          </cell>
          <cell r="M170" t="str">
            <v>y</v>
          </cell>
          <cell r="N170" t="str">
            <v>y</v>
          </cell>
          <cell r="AK170">
            <v>44496</v>
          </cell>
          <cell r="BL170">
            <v>0</v>
          </cell>
        </row>
        <row r="171">
          <cell r="F171" t="str">
            <v>f</v>
          </cell>
          <cell r="G171">
            <v>9</v>
          </cell>
          <cell r="I171" t="str">
            <v>White British</v>
          </cell>
          <cell r="BL171">
            <v>0</v>
          </cell>
        </row>
        <row r="172">
          <cell r="F172" t="str">
            <v>f</v>
          </cell>
          <cell r="G172">
            <v>9</v>
          </cell>
          <cell r="BL172">
            <v>0</v>
          </cell>
        </row>
        <row r="173">
          <cell r="F173" t="str">
            <v>m</v>
          </cell>
          <cell r="G173">
            <v>9</v>
          </cell>
          <cell r="I173" t="str">
            <v>White</v>
          </cell>
          <cell r="M173" t="str">
            <v>y</v>
          </cell>
          <cell r="N173" t="str">
            <v>y</v>
          </cell>
          <cell r="BL173">
            <v>0</v>
          </cell>
        </row>
        <row r="174">
          <cell r="F174" t="str">
            <v>m</v>
          </cell>
          <cell r="G174">
            <v>9</v>
          </cell>
          <cell r="I174" t="str">
            <v>White British</v>
          </cell>
          <cell r="R174" t="str">
            <v>City of L'c</v>
          </cell>
          <cell r="BL174">
            <v>0</v>
          </cell>
        </row>
        <row r="175">
          <cell r="F175" t="str">
            <v>f</v>
          </cell>
          <cell r="G175">
            <v>9</v>
          </cell>
          <cell r="I175" t="str">
            <v>White other</v>
          </cell>
          <cell r="BL175">
            <v>0</v>
          </cell>
        </row>
        <row r="176">
          <cell r="F176" t="str">
            <v>m</v>
          </cell>
          <cell r="G176">
            <v>9</v>
          </cell>
          <cell r="I176" t="str">
            <v>White</v>
          </cell>
          <cell r="M176" t="str">
            <v>y</v>
          </cell>
          <cell r="N176" t="str">
            <v>y</v>
          </cell>
          <cell r="BL176">
            <v>0</v>
          </cell>
        </row>
        <row r="177">
          <cell r="F177" t="str">
            <v>f</v>
          </cell>
          <cell r="G177">
            <v>9</v>
          </cell>
          <cell r="I177" t="str">
            <v>White</v>
          </cell>
          <cell r="N177" t="str">
            <v>y</v>
          </cell>
          <cell r="O177" t="str">
            <v>Sc Reg</v>
          </cell>
          <cell r="BL177">
            <v>0</v>
          </cell>
        </row>
        <row r="178">
          <cell r="F178" t="str">
            <v>m</v>
          </cell>
          <cell r="G178">
            <v>9</v>
          </cell>
          <cell r="I178" t="str">
            <v>White</v>
          </cell>
          <cell r="BL178">
            <v>0</v>
          </cell>
        </row>
        <row r="179">
          <cell r="F179" t="str">
            <v>m</v>
          </cell>
          <cell r="G179">
            <v>9</v>
          </cell>
          <cell r="BL179">
            <v>0</v>
          </cell>
        </row>
        <row r="180">
          <cell r="F180" t="str">
            <v>f</v>
          </cell>
          <cell r="G180">
            <v>9</v>
          </cell>
          <cell r="I180" t="str">
            <v>White</v>
          </cell>
          <cell r="M180" t="str">
            <v>y</v>
          </cell>
          <cell r="AK180">
            <v>44910</v>
          </cell>
          <cell r="BL180">
            <v>0</v>
          </cell>
        </row>
        <row r="181">
          <cell r="F181" t="str">
            <v>m</v>
          </cell>
          <cell r="G181">
            <v>9</v>
          </cell>
          <cell r="I181" t="str">
            <v>White British</v>
          </cell>
          <cell r="AT181" t="str">
            <v>y</v>
          </cell>
          <cell r="AW181">
            <v>44726</v>
          </cell>
          <cell r="BG181">
            <v>44693</v>
          </cell>
          <cell r="BI181">
            <v>25</v>
          </cell>
          <cell r="BJ181">
            <v>0</v>
          </cell>
          <cell r="BK181">
            <v>0</v>
          </cell>
          <cell r="BL181">
            <v>25</v>
          </cell>
        </row>
        <row r="182">
          <cell r="F182" t="str">
            <v>m</v>
          </cell>
          <cell r="G182">
            <v>9</v>
          </cell>
          <cell r="I182" t="str">
            <v>White British</v>
          </cell>
          <cell r="R182" t="str">
            <v>City of L'c</v>
          </cell>
          <cell r="BL182">
            <v>0</v>
          </cell>
        </row>
        <row r="183">
          <cell r="F183" t="str">
            <v>m</v>
          </cell>
          <cell r="G183">
            <v>9</v>
          </cell>
          <cell r="I183" t="str">
            <v>White</v>
          </cell>
          <cell r="K183" t="str">
            <v>y</v>
          </cell>
          <cell r="M183" t="str">
            <v>y</v>
          </cell>
          <cell r="N183" t="str">
            <v>y</v>
          </cell>
          <cell r="Y183" t="str">
            <v>Semh</v>
          </cell>
          <cell r="AB183" t="str">
            <v>1A-school</v>
          </cell>
          <cell r="BL183">
            <v>0</v>
          </cell>
        </row>
        <row r="184">
          <cell r="F184" t="str">
            <v>m</v>
          </cell>
          <cell r="G184">
            <v>9</v>
          </cell>
          <cell r="I184" t="str">
            <v>White</v>
          </cell>
          <cell r="O184" t="str">
            <v>P=FormAss</v>
          </cell>
          <cell r="BL184">
            <v>0</v>
          </cell>
        </row>
        <row r="185">
          <cell r="F185" t="str">
            <v>f</v>
          </cell>
          <cell r="G185">
            <v>9</v>
          </cell>
          <cell r="I185" t="str">
            <v>White</v>
          </cell>
          <cell r="BL185">
            <v>0</v>
          </cell>
        </row>
        <row r="186">
          <cell r="F186" t="str">
            <v>f</v>
          </cell>
          <cell r="G186">
            <v>9</v>
          </cell>
          <cell r="I186" t="str">
            <v>White</v>
          </cell>
          <cell r="O186" t="str">
            <v>P=FormAss</v>
          </cell>
          <cell r="Y186" t="str">
            <v>Semh</v>
          </cell>
          <cell r="AB186" t="str">
            <v>2A-ins supp</v>
          </cell>
          <cell r="BL186">
            <v>0</v>
          </cell>
        </row>
        <row r="187">
          <cell r="F187" t="str">
            <v>m</v>
          </cell>
          <cell r="G187">
            <v>9</v>
          </cell>
          <cell r="I187" t="str">
            <v>White</v>
          </cell>
          <cell r="BL187">
            <v>0</v>
          </cell>
        </row>
        <row r="188">
          <cell r="F188" t="str">
            <v>m</v>
          </cell>
          <cell r="G188">
            <v>9</v>
          </cell>
          <cell r="I188" t="str">
            <v>White</v>
          </cell>
          <cell r="BL188">
            <v>0</v>
          </cell>
        </row>
        <row r="189">
          <cell r="F189" t="str">
            <v>f</v>
          </cell>
          <cell r="G189">
            <v>9</v>
          </cell>
          <cell r="I189" t="str">
            <v>White</v>
          </cell>
          <cell r="BL189">
            <v>0</v>
          </cell>
        </row>
        <row r="190">
          <cell r="F190" t="str">
            <v>m</v>
          </cell>
          <cell r="G190">
            <v>9</v>
          </cell>
          <cell r="I190" t="str">
            <v>Information withheld by parent/student</v>
          </cell>
          <cell r="O190" t="str">
            <v>Sc Reg</v>
          </cell>
          <cell r="AK190">
            <v>44792</v>
          </cell>
          <cell r="BL190">
            <v>0</v>
          </cell>
        </row>
        <row r="191">
          <cell r="F191" t="str">
            <v>m</v>
          </cell>
          <cell r="G191">
            <v>9</v>
          </cell>
          <cell r="I191" t="str">
            <v>Other ethnic groups</v>
          </cell>
          <cell r="BL191">
            <v>0</v>
          </cell>
        </row>
        <row r="192">
          <cell r="F192" t="str">
            <v>m</v>
          </cell>
          <cell r="G192">
            <v>9</v>
          </cell>
          <cell r="AK192">
            <v>44959</v>
          </cell>
          <cell r="BG192" t="str">
            <v>MM</v>
          </cell>
          <cell r="BK192">
            <v>0</v>
          </cell>
          <cell r="BL192">
            <v>0</v>
          </cell>
        </row>
        <row r="193">
          <cell r="F193" t="str">
            <v>m</v>
          </cell>
          <cell r="G193">
            <v>9</v>
          </cell>
          <cell r="I193" t="str">
            <v>Mixed or multiethnicci groups</v>
          </cell>
          <cell r="O193" t="str">
            <v>Sc Reg</v>
          </cell>
          <cell r="BL193">
            <v>0</v>
          </cell>
        </row>
        <row r="194">
          <cell r="F194" t="str">
            <v>m</v>
          </cell>
          <cell r="G194">
            <v>9</v>
          </cell>
          <cell r="I194" t="str">
            <v>Black, Black British, African, Caribbean</v>
          </cell>
          <cell r="BL194">
            <v>0</v>
          </cell>
        </row>
        <row r="195">
          <cell r="F195" t="str">
            <v>m</v>
          </cell>
          <cell r="G195">
            <v>9</v>
          </cell>
          <cell r="I195" t="str">
            <v>White</v>
          </cell>
          <cell r="N195" t="str">
            <v>y</v>
          </cell>
          <cell r="O195" t="str">
            <v>Sc Reg</v>
          </cell>
          <cell r="Y195" t="str">
            <v>Semh</v>
          </cell>
          <cell r="AB195" t="str">
            <v>2B-funding</v>
          </cell>
          <cell r="BL195">
            <v>0</v>
          </cell>
        </row>
        <row r="196">
          <cell r="F196" t="str">
            <v>f</v>
          </cell>
          <cell r="G196">
            <v>9</v>
          </cell>
          <cell r="I196" t="str">
            <v>White</v>
          </cell>
          <cell r="AK196">
            <v>44861</v>
          </cell>
          <cell r="BL196">
            <v>0</v>
          </cell>
        </row>
        <row r="197">
          <cell r="F197" t="str">
            <v>m</v>
          </cell>
          <cell r="G197">
            <v>9</v>
          </cell>
          <cell r="I197" t="str">
            <v>White British</v>
          </cell>
          <cell r="M197" t="str">
            <v>y</v>
          </cell>
          <cell r="N197" t="str">
            <v>y</v>
          </cell>
          <cell r="R197" t="str">
            <v>City of L'c</v>
          </cell>
          <cell r="BL197">
            <v>0</v>
          </cell>
        </row>
        <row r="198">
          <cell r="F198" t="str">
            <v>f</v>
          </cell>
          <cell r="G198">
            <v>9</v>
          </cell>
          <cell r="BL198">
            <v>0</v>
          </cell>
        </row>
        <row r="199">
          <cell r="F199" t="str">
            <v>m</v>
          </cell>
          <cell r="G199">
            <v>9</v>
          </cell>
          <cell r="I199" t="str">
            <v>White other</v>
          </cell>
          <cell r="K199" t="str">
            <v>y</v>
          </cell>
          <cell r="M199" t="str">
            <v>y</v>
          </cell>
          <cell r="N199" t="str">
            <v>y</v>
          </cell>
          <cell r="BL199">
            <v>0</v>
          </cell>
        </row>
        <row r="200">
          <cell r="F200" t="str">
            <v>f</v>
          </cell>
          <cell r="G200">
            <v>9</v>
          </cell>
          <cell r="M200" t="str">
            <v>Y</v>
          </cell>
          <cell r="N200" t="str">
            <v>Y</v>
          </cell>
          <cell r="BL200">
            <v>0</v>
          </cell>
        </row>
        <row r="201">
          <cell r="F201" t="str">
            <v>f</v>
          </cell>
          <cell r="G201">
            <v>9</v>
          </cell>
          <cell r="I201" t="str">
            <v>White British</v>
          </cell>
          <cell r="BL201">
            <v>0</v>
          </cell>
        </row>
        <row r="202">
          <cell r="F202" t="str">
            <v>f</v>
          </cell>
          <cell r="G202">
            <v>9</v>
          </cell>
          <cell r="I202" t="str">
            <v>No information given/refused</v>
          </cell>
          <cell r="BL202">
            <v>0</v>
          </cell>
        </row>
        <row r="203">
          <cell r="F203" t="str">
            <v>m</v>
          </cell>
          <cell r="G203">
            <v>9</v>
          </cell>
          <cell r="BL203">
            <v>0</v>
          </cell>
        </row>
        <row r="204">
          <cell r="G204">
            <v>9</v>
          </cell>
          <cell r="I204" t="str">
            <v>White</v>
          </cell>
          <cell r="N204" t="str">
            <v>Y</v>
          </cell>
          <cell r="BL204">
            <v>0</v>
          </cell>
        </row>
        <row r="205">
          <cell r="F205" t="str">
            <v>m</v>
          </cell>
          <cell r="G205">
            <v>9</v>
          </cell>
          <cell r="I205" t="str">
            <v>White</v>
          </cell>
          <cell r="BL205">
            <v>0</v>
          </cell>
        </row>
        <row r="206">
          <cell r="F206" t="str">
            <v>f</v>
          </cell>
          <cell r="G206">
            <v>9</v>
          </cell>
          <cell r="I206" t="str">
            <v>White</v>
          </cell>
          <cell r="BL206">
            <v>0</v>
          </cell>
        </row>
        <row r="207">
          <cell r="F207" t="str">
            <v>m</v>
          </cell>
          <cell r="G207">
            <v>9</v>
          </cell>
          <cell r="BL207">
            <v>0</v>
          </cell>
        </row>
        <row r="208">
          <cell r="F208" t="str">
            <v>m</v>
          </cell>
          <cell r="G208">
            <v>9</v>
          </cell>
          <cell r="I208" t="str">
            <v>White</v>
          </cell>
          <cell r="BL208">
            <v>0</v>
          </cell>
        </row>
        <row r="209">
          <cell r="F209" t="str">
            <v>m</v>
          </cell>
          <cell r="G209">
            <v>9</v>
          </cell>
          <cell r="I209" t="str">
            <v>White</v>
          </cell>
          <cell r="M209" t="str">
            <v>Y</v>
          </cell>
          <cell r="N209" t="str">
            <v>Y</v>
          </cell>
          <cell r="BL209">
            <v>0</v>
          </cell>
        </row>
        <row r="210">
          <cell r="F210" t="str">
            <v>f</v>
          </cell>
          <cell r="G210">
            <v>9</v>
          </cell>
          <cell r="I210" t="str">
            <v>White British</v>
          </cell>
          <cell r="BL210">
            <v>0</v>
          </cell>
        </row>
        <row r="211">
          <cell r="F211" t="str">
            <v>m</v>
          </cell>
          <cell r="G211">
            <v>9</v>
          </cell>
          <cell r="I211" t="str">
            <v>White British</v>
          </cell>
          <cell r="N211" t="str">
            <v>y</v>
          </cell>
          <cell r="BL211">
            <v>0</v>
          </cell>
        </row>
        <row r="212">
          <cell r="F212" t="str">
            <v>m</v>
          </cell>
          <cell r="G212">
            <v>9</v>
          </cell>
          <cell r="I212" t="str">
            <v>Black African</v>
          </cell>
          <cell r="K212" t="str">
            <v>y</v>
          </cell>
          <cell r="M212" t="str">
            <v>n</v>
          </cell>
          <cell r="N212" t="str">
            <v>n</v>
          </cell>
          <cell r="R212" t="str">
            <v>City of L'c</v>
          </cell>
          <cell r="BL212">
            <v>0</v>
          </cell>
        </row>
        <row r="213">
          <cell r="F213" t="str">
            <v>m</v>
          </cell>
          <cell r="G213">
            <v>9</v>
          </cell>
          <cell r="I213" t="str">
            <v>No information given/refused</v>
          </cell>
          <cell r="O213" t="str">
            <v>R=EHCPonly</v>
          </cell>
          <cell r="BL213">
            <v>0</v>
          </cell>
        </row>
        <row r="214">
          <cell r="F214" t="str">
            <v>f</v>
          </cell>
          <cell r="G214">
            <v>9</v>
          </cell>
          <cell r="I214" t="str">
            <v>White British</v>
          </cell>
          <cell r="BL214">
            <v>0</v>
          </cell>
        </row>
        <row r="215">
          <cell r="F215" t="str">
            <v>f</v>
          </cell>
          <cell r="G215">
            <v>9</v>
          </cell>
          <cell r="I215" t="str">
            <v>White</v>
          </cell>
          <cell r="M215" t="str">
            <v>y</v>
          </cell>
          <cell r="N215" t="str">
            <v>y</v>
          </cell>
          <cell r="BL215">
            <v>0</v>
          </cell>
        </row>
        <row r="216">
          <cell r="F216" t="str">
            <v>M</v>
          </cell>
          <cell r="G216">
            <v>9</v>
          </cell>
          <cell r="I216" t="str">
            <v>White British</v>
          </cell>
          <cell r="M216" t="str">
            <v>y</v>
          </cell>
          <cell r="N216" t="str">
            <v>y</v>
          </cell>
          <cell r="BL216">
            <v>0</v>
          </cell>
        </row>
        <row r="217">
          <cell r="F217" t="str">
            <v>m</v>
          </cell>
          <cell r="G217">
            <v>9</v>
          </cell>
          <cell r="I217" t="str">
            <v>White British</v>
          </cell>
          <cell r="M217" t="str">
            <v>y</v>
          </cell>
          <cell r="N217" t="str">
            <v>y</v>
          </cell>
          <cell r="R217" t="str">
            <v>City of L'c</v>
          </cell>
          <cell r="BL217">
            <v>0</v>
          </cell>
        </row>
        <row r="218">
          <cell r="F218" t="str">
            <v>m</v>
          </cell>
          <cell r="G218">
            <v>9</v>
          </cell>
          <cell r="I218" t="str">
            <v>Mixed or multiethnicci groups</v>
          </cell>
          <cell r="M218" t="str">
            <v>Y</v>
          </cell>
          <cell r="N218" t="str">
            <v>Y</v>
          </cell>
          <cell r="BL218">
            <v>0</v>
          </cell>
        </row>
        <row r="219">
          <cell r="G219">
            <v>9</v>
          </cell>
          <cell r="BG219" t="str">
            <v>MM</v>
          </cell>
        </row>
        <row r="220">
          <cell r="F220" t="str">
            <v>f</v>
          </cell>
          <cell r="G220">
            <v>9</v>
          </cell>
          <cell r="I220" t="str">
            <v>White</v>
          </cell>
          <cell r="O220" t="str">
            <v>Sc Reg</v>
          </cell>
          <cell r="BL220">
            <v>0</v>
          </cell>
        </row>
        <row r="221">
          <cell r="F221" t="str">
            <v>m</v>
          </cell>
          <cell r="G221">
            <v>9</v>
          </cell>
          <cell r="I221" t="str">
            <v>No information given/refused</v>
          </cell>
          <cell r="BL221">
            <v>0</v>
          </cell>
        </row>
        <row r="222">
          <cell r="F222" t="str">
            <v>f</v>
          </cell>
          <cell r="G222">
            <v>9</v>
          </cell>
          <cell r="I222" t="str">
            <v>White</v>
          </cell>
          <cell r="M222" t="str">
            <v>n</v>
          </cell>
          <cell r="N222" t="str">
            <v>n</v>
          </cell>
          <cell r="AT222" t="str">
            <v>TBC</v>
          </cell>
          <cell r="BL222">
            <v>0</v>
          </cell>
        </row>
        <row r="223">
          <cell r="F223" t="str">
            <v>m</v>
          </cell>
          <cell r="G223">
            <v>9</v>
          </cell>
          <cell r="I223" t="str">
            <v>White</v>
          </cell>
          <cell r="N223" t="str">
            <v>n</v>
          </cell>
          <cell r="AT223" t="str">
            <v>TBC</v>
          </cell>
          <cell r="BL223">
            <v>0</v>
          </cell>
        </row>
        <row r="224">
          <cell r="F224" t="str">
            <v>f</v>
          </cell>
          <cell r="G224">
            <v>9</v>
          </cell>
          <cell r="I224" t="str">
            <v>Black other</v>
          </cell>
          <cell r="M224" t="str">
            <v>y</v>
          </cell>
          <cell r="N224" t="str">
            <v>y</v>
          </cell>
          <cell r="BL224">
            <v>0</v>
          </cell>
        </row>
        <row r="225">
          <cell r="F225" t="str">
            <v>f</v>
          </cell>
          <cell r="G225">
            <v>9</v>
          </cell>
          <cell r="I225" t="str">
            <v>White</v>
          </cell>
          <cell r="Y225" t="str">
            <v>Semh</v>
          </cell>
          <cell r="AB225" t="str">
            <v>5-other go to AI</v>
          </cell>
          <cell r="AK225">
            <v>45043</v>
          </cell>
          <cell r="BL225">
            <v>0</v>
          </cell>
        </row>
        <row r="226">
          <cell r="F226" t="str">
            <v>m</v>
          </cell>
          <cell r="G226">
            <v>9</v>
          </cell>
          <cell r="I226" t="str">
            <v>White</v>
          </cell>
          <cell r="BL226">
            <v>0</v>
          </cell>
        </row>
        <row r="227">
          <cell r="F227" t="str">
            <v>f</v>
          </cell>
          <cell r="G227">
            <v>8</v>
          </cell>
          <cell r="I227" t="str">
            <v>White</v>
          </cell>
          <cell r="N227" t="str">
            <v>Y</v>
          </cell>
          <cell r="BL227">
            <v>0</v>
          </cell>
        </row>
        <row r="228">
          <cell r="F228" t="str">
            <v>m</v>
          </cell>
          <cell r="G228">
            <v>8</v>
          </cell>
          <cell r="I228" t="str">
            <v>White</v>
          </cell>
          <cell r="M228" t="str">
            <v>y</v>
          </cell>
          <cell r="N228" t="str">
            <v>y</v>
          </cell>
          <cell r="AT228" t="str">
            <v>y</v>
          </cell>
          <cell r="AW228">
            <v>44890</v>
          </cell>
          <cell r="BL228">
            <v>0</v>
          </cell>
        </row>
        <row r="229">
          <cell r="F229" t="str">
            <v>f</v>
          </cell>
          <cell r="G229">
            <v>8</v>
          </cell>
          <cell r="I229" t="str">
            <v>White British</v>
          </cell>
          <cell r="M229" t="str">
            <v>y</v>
          </cell>
          <cell r="N229" t="str">
            <v>y</v>
          </cell>
          <cell r="BL229">
            <v>0</v>
          </cell>
        </row>
        <row r="230">
          <cell r="F230" t="str">
            <v>f</v>
          </cell>
          <cell r="G230">
            <v>8</v>
          </cell>
          <cell r="I230" t="str">
            <v>White British</v>
          </cell>
          <cell r="M230" t="str">
            <v>y</v>
          </cell>
          <cell r="N230" t="str">
            <v>y</v>
          </cell>
          <cell r="BL230">
            <v>0</v>
          </cell>
        </row>
        <row r="231">
          <cell r="F231" t="str">
            <v>f</v>
          </cell>
          <cell r="G231">
            <v>8</v>
          </cell>
          <cell r="I231" t="str">
            <v>white</v>
          </cell>
          <cell r="M231" t="str">
            <v>y</v>
          </cell>
          <cell r="N231" t="str">
            <v>y</v>
          </cell>
          <cell r="O231" t="str">
            <v>P=FormAss</v>
          </cell>
          <cell r="BL231">
            <v>0</v>
          </cell>
        </row>
        <row r="232">
          <cell r="F232" t="str">
            <v>m</v>
          </cell>
          <cell r="G232">
            <v>8</v>
          </cell>
          <cell r="O232" t="str">
            <v>Sc Reg</v>
          </cell>
          <cell r="BL232">
            <v>0</v>
          </cell>
        </row>
        <row r="233">
          <cell r="F233" t="str">
            <v>m</v>
          </cell>
          <cell r="G233">
            <v>8</v>
          </cell>
          <cell r="I233" t="str">
            <v>White British</v>
          </cell>
          <cell r="BL233">
            <v>0</v>
          </cell>
        </row>
        <row r="234">
          <cell r="F234" t="str">
            <v>f</v>
          </cell>
          <cell r="G234">
            <v>8</v>
          </cell>
          <cell r="AK234">
            <v>44887</v>
          </cell>
          <cell r="BL234">
            <v>0</v>
          </cell>
        </row>
        <row r="235">
          <cell r="F235" t="str">
            <v>f</v>
          </cell>
          <cell r="G235">
            <v>8</v>
          </cell>
          <cell r="I235" t="str">
            <v>White</v>
          </cell>
          <cell r="AT235" t="str">
            <v>Y</v>
          </cell>
          <cell r="AW235">
            <v>44566</v>
          </cell>
          <cell r="BL235">
            <v>0</v>
          </cell>
        </row>
        <row r="236">
          <cell r="F236" t="str">
            <v>m</v>
          </cell>
          <cell r="G236">
            <v>8</v>
          </cell>
          <cell r="BL236">
            <v>0</v>
          </cell>
        </row>
        <row r="237">
          <cell r="F237" t="str">
            <v>m</v>
          </cell>
          <cell r="G237">
            <v>8</v>
          </cell>
          <cell r="AT237" t="str">
            <v>Y</v>
          </cell>
          <cell r="BL237">
            <v>0</v>
          </cell>
        </row>
        <row r="238">
          <cell r="F238" t="str">
            <v>m</v>
          </cell>
          <cell r="G238">
            <v>8</v>
          </cell>
          <cell r="I238" t="str">
            <v>White</v>
          </cell>
          <cell r="BL238">
            <v>0</v>
          </cell>
        </row>
        <row r="239">
          <cell r="F239" t="str">
            <v>m</v>
          </cell>
          <cell r="G239">
            <v>8</v>
          </cell>
          <cell r="I239" t="str">
            <v>White</v>
          </cell>
          <cell r="Y239" t="str">
            <v>Semh</v>
          </cell>
          <cell r="AB239" t="str">
            <v>1A-school</v>
          </cell>
          <cell r="BL239">
            <v>0</v>
          </cell>
        </row>
        <row r="240">
          <cell r="F240" t="str">
            <v>m</v>
          </cell>
          <cell r="G240">
            <v>8</v>
          </cell>
          <cell r="I240" t="str">
            <v>White</v>
          </cell>
          <cell r="O240" t="str">
            <v>R=EHCPonly</v>
          </cell>
          <cell r="BL240">
            <v>0</v>
          </cell>
        </row>
        <row r="241">
          <cell r="F241" t="str">
            <v>m</v>
          </cell>
          <cell r="G241">
            <v>8</v>
          </cell>
          <cell r="I241" t="str">
            <v>white</v>
          </cell>
          <cell r="M241" t="str">
            <v>y</v>
          </cell>
          <cell r="N241" t="str">
            <v>y</v>
          </cell>
          <cell r="AT241" t="str">
            <v>y</v>
          </cell>
          <cell r="AW241">
            <v>44862</v>
          </cell>
          <cell r="BL241">
            <v>0</v>
          </cell>
        </row>
        <row r="242">
          <cell r="F242" t="str">
            <v>m</v>
          </cell>
          <cell r="G242">
            <v>8</v>
          </cell>
          <cell r="I242" t="str">
            <v>White British</v>
          </cell>
          <cell r="M242" t="str">
            <v>y</v>
          </cell>
          <cell r="N242" t="str">
            <v>y</v>
          </cell>
          <cell r="O242" t="str">
            <v>Q=TopUp</v>
          </cell>
          <cell r="BL242">
            <v>0</v>
          </cell>
        </row>
        <row r="243">
          <cell r="F243" t="str">
            <v>m</v>
          </cell>
          <cell r="G243">
            <v>8</v>
          </cell>
          <cell r="I243" t="str">
            <v>White</v>
          </cell>
          <cell r="BL243">
            <v>0</v>
          </cell>
        </row>
        <row r="244">
          <cell r="F244" t="str">
            <v>m</v>
          </cell>
          <cell r="G244">
            <v>8</v>
          </cell>
          <cell r="I244" t="str">
            <v>Asian or Asian British</v>
          </cell>
          <cell r="Y244" t="str">
            <v>Other</v>
          </cell>
          <cell r="AB244" t="str">
            <v>5-other go to AI</v>
          </cell>
          <cell r="AK244">
            <v>45057</v>
          </cell>
          <cell r="BL244">
            <v>0</v>
          </cell>
        </row>
        <row r="245">
          <cell r="F245" t="str">
            <v>m</v>
          </cell>
          <cell r="G245">
            <v>8</v>
          </cell>
          <cell r="I245" t="str">
            <v>White</v>
          </cell>
          <cell r="N245" t="str">
            <v>y</v>
          </cell>
          <cell r="O245" t="str">
            <v>R=EHCPonly</v>
          </cell>
          <cell r="BL245">
            <v>0</v>
          </cell>
        </row>
        <row r="246">
          <cell r="F246" t="str">
            <v>f</v>
          </cell>
          <cell r="G246">
            <v>8</v>
          </cell>
          <cell r="I246" t="str">
            <v>White</v>
          </cell>
          <cell r="Y246" t="str">
            <v>Semh</v>
          </cell>
          <cell r="AB246" t="str">
            <v>1A-school</v>
          </cell>
          <cell r="BL246">
            <v>0</v>
          </cell>
        </row>
        <row r="247">
          <cell r="F247" t="str">
            <v>m</v>
          </cell>
          <cell r="G247">
            <v>8</v>
          </cell>
          <cell r="K247" t="str">
            <v>y</v>
          </cell>
          <cell r="M247" t="str">
            <v>y</v>
          </cell>
          <cell r="N247" t="str">
            <v>y</v>
          </cell>
          <cell r="BL247">
            <v>0</v>
          </cell>
        </row>
        <row r="248">
          <cell r="F248" t="str">
            <v>m</v>
          </cell>
          <cell r="G248">
            <v>8</v>
          </cell>
          <cell r="I248" t="str">
            <v>White</v>
          </cell>
          <cell r="M248" t="str">
            <v>y</v>
          </cell>
          <cell r="N248" t="str">
            <v>y</v>
          </cell>
          <cell r="Y248" t="str">
            <v>Semh</v>
          </cell>
          <cell r="AB248" t="str">
            <v>2A-ins supp</v>
          </cell>
          <cell r="BL248">
            <v>0</v>
          </cell>
        </row>
        <row r="249">
          <cell r="F249" t="str">
            <v>m</v>
          </cell>
          <cell r="G249">
            <v>8</v>
          </cell>
          <cell r="I249" t="str">
            <v>White</v>
          </cell>
          <cell r="BL249">
            <v>0</v>
          </cell>
        </row>
        <row r="250">
          <cell r="F250" t="str">
            <v>f</v>
          </cell>
          <cell r="G250">
            <v>8</v>
          </cell>
          <cell r="I250" t="str">
            <v>White</v>
          </cell>
          <cell r="Y250" t="str">
            <v>Semh at risk</v>
          </cell>
          <cell r="AB250" t="str">
            <v>2A-ins supp</v>
          </cell>
          <cell r="BL250">
            <v>0</v>
          </cell>
        </row>
        <row r="251">
          <cell r="F251" t="str">
            <v>m</v>
          </cell>
          <cell r="G251">
            <v>8</v>
          </cell>
          <cell r="I251" t="str">
            <v>White British</v>
          </cell>
          <cell r="BL251">
            <v>0</v>
          </cell>
        </row>
        <row r="252">
          <cell r="F252" t="str">
            <v>m</v>
          </cell>
          <cell r="G252">
            <v>8</v>
          </cell>
          <cell r="I252" t="str">
            <v>White</v>
          </cell>
          <cell r="K252" t="str">
            <v>Y</v>
          </cell>
          <cell r="N252" t="str">
            <v>Y</v>
          </cell>
          <cell r="O252" t="str">
            <v>R=EHCPonly</v>
          </cell>
          <cell r="BL252">
            <v>0</v>
          </cell>
        </row>
        <row r="253">
          <cell r="F253" t="str">
            <v>m</v>
          </cell>
          <cell r="G253">
            <v>8</v>
          </cell>
          <cell r="I253" t="str">
            <v>White British</v>
          </cell>
          <cell r="M253" t="str">
            <v>y</v>
          </cell>
          <cell r="N253" t="str">
            <v>y</v>
          </cell>
          <cell r="BL253">
            <v>0</v>
          </cell>
        </row>
        <row r="254">
          <cell r="F254" t="str">
            <v>m</v>
          </cell>
          <cell r="G254">
            <v>8</v>
          </cell>
          <cell r="I254" t="str">
            <v>white</v>
          </cell>
          <cell r="BL254">
            <v>0</v>
          </cell>
        </row>
        <row r="255">
          <cell r="F255" t="str">
            <v>m</v>
          </cell>
          <cell r="G255">
            <v>8</v>
          </cell>
          <cell r="I255" t="str">
            <v>Other ethnic groups</v>
          </cell>
          <cell r="BL255">
            <v>0</v>
          </cell>
        </row>
        <row r="256">
          <cell r="F256" t="str">
            <v>m</v>
          </cell>
          <cell r="G256">
            <v>8</v>
          </cell>
          <cell r="I256" t="str">
            <v>White</v>
          </cell>
          <cell r="N256" t="str">
            <v>Y</v>
          </cell>
          <cell r="BL256">
            <v>0</v>
          </cell>
        </row>
        <row r="257">
          <cell r="F257" t="str">
            <v>m</v>
          </cell>
          <cell r="G257">
            <v>8</v>
          </cell>
          <cell r="I257" t="str">
            <v>White</v>
          </cell>
          <cell r="BL257">
            <v>0</v>
          </cell>
        </row>
        <row r="258">
          <cell r="F258" t="str">
            <v>m</v>
          </cell>
          <cell r="G258">
            <v>8</v>
          </cell>
          <cell r="M258" t="str">
            <v>y</v>
          </cell>
          <cell r="N258" t="str">
            <v>y</v>
          </cell>
          <cell r="BL258">
            <v>0</v>
          </cell>
        </row>
        <row r="259">
          <cell r="F259" t="str">
            <v>f</v>
          </cell>
          <cell r="G259">
            <v>8</v>
          </cell>
          <cell r="I259" t="str">
            <v>White</v>
          </cell>
          <cell r="O259" t="str">
            <v>Sc Reg</v>
          </cell>
          <cell r="BL259">
            <v>0</v>
          </cell>
        </row>
        <row r="260">
          <cell r="F260" t="str">
            <v>m</v>
          </cell>
          <cell r="G260">
            <v>8</v>
          </cell>
          <cell r="I260" t="str">
            <v>White British</v>
          </cell>
          <cell r="R260" t="str">
            <v>Other LA</v>
          </cell>
          <cell r="BL260">
            <v>0</v>
          </cell>
        </row>
        <row r="261">
          <cell r="F261" t="str">
            <v>m</v>
          </cell>
          <cell r="G261">
            <v>8</v>
          </cell>
          <cell r="I261" t="str">
            <v>No information given/refused</v>
          </cell>
          <cell r="M261" t="str">
            <v>y</v>
          </cell>
          <cell r="N261" t="str">
            <v>y</v>
          </cell>
          <cell r="BL261">
            <v>0</v>
          </cell>
        </row>
        <row r="262">
          <cell r="F262" t="str">
            <v>m</v>
          </cell>
          <cell r="G262">
            <v>8</v>
          </cell>
          <cell r="I262" t="str">
            <v>White</v>
          </cell>
          <cell r="O262" t="str">
            <v>Sc Reg</v>
          </cell>
          <cell r="AT262" t="str">
            <v>y</v>
          </cell>
          <cell r="AW262" t="str">
            <v>TBC</v>
          </cell>
          <cell r="BL262">
            <v>0</v>
          </cell>
        </row>
        <row r="263">
          <cell r="F263" t="str">
            <v>m</v>
          </cell>
          <cell r="G263">
            <v>8</v>
          </cell>
          <cell r="I263" t="str">
            <v>White</v>
          </cell>
          <cell r="Y263" t="str">
            <v>Pex</v>
          </cell>
          <cell r="AB263" t="str">
            <v>3B-ftPM Tier 4</v>
          </cell>
          <cell r="BL263">
            <v>0</v>
          </cell>
        </row>
        <row r="264">
          <cell r="F264" t="str">
            <v>m</v>
          </cell>
          <cell r="G264">
            <v>8</v>
          </cell>
          <cell r="I264" t="str">
            <v>No information given/refused</v>
          </cell>
          <cell r="M264" t="str">
            <v>y</v>
          </cell>
          <cell r="N264" t="str">
            <v>y</v>
          </cell>
          <cell r="BL264">
            <v>0</v>
          </cell>
        </row>
        <row r="265">
          <cell r="F265" t="str">
            <v>m</v>
          </cell>
          <cell r="G265">
            <v>8</v>
          </cell>
          <cell r="I265" t="str">
            <v>White</v>
          </cell>
          <cell r="O265" t="str">
            <v>Sc Reg</v>
          </cell>
          <cell r="Y265" t="str">
            <v>Semh at risk</v>
          </cell>
          <cell r="AB265" t="str">
            <v>3B-ftPM Tier 4</v>
          </cell>
          <cell r="BL265">
            <v>0</v>
          </cell>
        </row>
        <row r="266">
          <cell r="F266" t="str">
            <v>m</v>
          </cell>
          <cell r="G266">
            <v>8</v>
          </cell>
          <cell r="I266" t="str">
            <v>White</v>
          </cell>
          <cell r="AK266">
            <v>44965</v>
          </cell>
          <cell r="BL266">
            <v>0</v>
          </cell>
        </row>
        <row r="267">
          <cell r="F267" t="str">
            <v>m</v>
          </cell>
          <cell r="G267">
            <v>8</v>
          </cell>
          <cell r="I267" t="str">
            <v>White</v>
          </cell>
          <cell r="N267" t="str">
            <v>Y</v>
          </cell>
          <cell r="O267" t="str">
            <v>R=EHCPonly</v>
          </cell>
          <cell r="BL267">
            <v>0</v>
          </cell>
        </row>
        <row r="268">
          <cell r="F268" t="str">
            <v>m</v>
          </cell>
          <cell r="G268">
            <v>8</v>
          </cell>
          <cell r="I268" t="str">
            <v>Black African</v>
          </cell>
          <cell r="M268" t="str">
            <v>y</v>
          </cell>
          <cell r="N268" t="str">
            <v>y</v>
          </cell>
          <cell r="BL268">
            <v>0</v>
          </cell>
        </row>
        <row r="269">
          <cell r="F269" t="str">
            <v>m</v>
          </cell>
          <cell r="G269">
            <v>8</v>
          </cell>
          <cell r="I269" t="str">
            <v>No information given/refused</v>
          </cell>
          <cell r="AT269" t="str">
            <v>Y</v>
          </cell>
          <cell r="BL269">
            <v>0</v>
          </cell>
        </row>
        <row r="270">
          <cell r="F270" t="str">
            <v>m</v>
          </cell>
          <cell r="G270">
            <v>8</v>
          </cell>
          <cell r="BL270">
            <v>0</v>
          </cell>
        </row>
        <row r="271">
          <cell r="F271" t="str">
            <v>m</v>
          </cell>
          <cell r="G271">
            <v>8</v>
          </cell>
          <cell r="I271" t="str">
            <v>Mixed or multiethnicci groups</v>
          </cell>
          <cell r="M271" t="str">
            <v>y</v>
          </cell>
          <cell r="O271" t="str">
            <v>R=EHCPonly</v>
          </cell>
          <cell r="R271" t="str">
            <v>City of L'c</v>
          </cell>
          <cell r="BL271">
            <v>0</v>
          </cell>
        </row>
        <row r="272">
          <cell r="F272" t="str">
            <v>m</v>
          </cell>
          <cell r="G272">
            <v>8</v>
          </cell>
          <cell r="I272" t="str">
            <v>White</v>
          </cell>
          <cell r="N272" t="str">
            <v>y</v>
          </cell>
          <cell r="O272" t="str">
            <v>Sc Reg</v>
          </cell>
          <cell r="BL272">
            <v>0</v>
          </cell>
        </row>
        <row r="273">
          <cell r="F273" t="str">
            <v>m</v>
          </cell>
          <cell r="G273">
            <v>8</v>
          </cell>
          <cell r="I273" t="str">
            <v>White</v>
          </cell>
          <cell r="BL273">
            <v>0</v>
          </cell>
        </row>
        <row r="274">
          <cell r="F274" t="str">
            <v>m</v>
          </cell>
          <cell r="G274">
            <v>8</v>
          </cell>
          <cell r="I274" t="str">
            <v>White British</v>
          </cell>
          <cell r="O274" t="str">
            <v>S=EHCP+TU</v>
          </cell>
          <cell r="BL274">
            <v>0</v>
          </cell>
        </row>
        <row r="275">
          <cell r="F275" t="str">
            <v>m</v>
          </cell>
          <cell r="G275">
            <v>8</v>
          </cell>
          <cell r="I275" t="str">
            <v>White</v>
          </cell>
          <cell r="M275" t="str">
            <v>y</v>
          </cell>
          <cell r="N275" t="str">
            <v>y</v>
          </cell>
          <cell r="O275" t="str">
            <v>S=EHCP+TU</v>
          </cell>
          <cell r="BL275">
            <v>0</v>
          </cell>
        </row>
        <row r="276">
          <cell r="F276" t="str">
            <v>m</v>
          </cell>
          <cell r="G276">
            <v>7</v>
          </cell>
          <cell r="I276" t="str">
            <v>White</v>
          </cell>
          <cell r="N276" t="str">
            <v>y</v>
          </cell>
          <cell r="Y276" t="str">
            <v>Semh</v>
          </cell>
          <cell r="AB276" t="str">
            <v>2A-ins supp</v>
          </cell>
          <cell r="BL276">
            <v>0</v>
          </cell>
        </row>
        <row r="277">
          <cell r="F277" t="str">
            <v>m</v>
          </cell>
          <cell r="G277">
            <v>7</v>
          </cell>
          <cell r="I277" t="str">
            <v>White</v>
          </cell>
          <cell r="BL277">
            <v>0</v>
          </cell>
        </row>
        <row r="278">
          <cell r="F278" t="str">
            <v>m</v>
          </cell>
          <cell r="G278">
            <v>7</v>
          </cell>
          <cell r="I278" t="str">
            <v>White</v>
          </cell>
          <cell r="M278" t="str">
            <v>y</v>
          </cell>
          <cell r="N278" t="str">
            <v>y</v>
          </cell>
          <cell r="Y278" t="str">
            <v>Semh</v>
          </cell>
          <cell r="AB278" t="str">
            <v>1A-school</v>
          </cell>
          <cell r="BL278">
            <v>0</v>
          </cell>
        </row>
        <row r="279">
          <cell r="F279" t="str">
            <v>m</v>
          </cell>
          <cell r="G279">
            <v>7</v>
          </cell>
          <cell r="I279" t="str">
            <v>White</v>
          </cell>
          <cell r="M279" t="str">
            <v>y</v>
          </cell>
          <cell r="N279" t="str">
            <v>y</v>
          </cell>
          <cell r="Y279" t="str">
            <v>Semh at risk</v>
          </cell>
          <cell r="AB279" t="str">
            <v>3B-ftPM Tier 4</v>
          </cell>
          <cell r="AT279" t="str">
            <v>Y</v>
          </cell>
          <cell r="AW279">
            <v>45065</v>
          </cell>
          <cell r="AZ279">
            <v>3</v>
          </cell>
          <cell r="BL279">
            <v>0</v>
          </cell>
        </row>
        <row r="280">
          <cell r="F280" t="str">
            <v>f</v>
          </cell>
          <cell r="G280">
            <v>7</v>
          </cell>
          <cell r="I280" t="str">
            <v>Mixed or multiethnicci groups</v>
          </cell>
          <cell r="BL280">
            <v>0</v>
          </cell>
        </row>
        <row r="281">
          <cell r="F281" t="str">
            <v>m</v>
          </cell>
          <cell r="G281">
            <v>7</v>
          </cell>
          <cell r="I281" t="str">
            <v>White</v>
          </cell>
          <cell r="M281" t="str">
            <v>Y</v>
          </cell>
          <cell r="N281" t="str">
            <v>Y</v>
          </cell>
          <cell r="Y281" t="str">
            <v>Semh</v>
          </cell>
          <cell r="AB281" t="str">
            <v>2A-ins supp</v>
          </cell>
          <cell r="BL281">
            <v>0</v>
          </cell>
        </row>
        <row r="282">
          <cell r="F282" t="str">
            <v>m</v>
          </cell>
          <cell r="G282">
            <v>7</v>
          </cell>
          <cell r="I282" t="str">
            <v>White</v>
          </cell>
          <cell r="M282" t="str">
            <v>y</v>
          </cell>
          <cell r="N282" t="str">
            <v>y</v>
          </cell>
          <cell r="O282" t="str">
            <v>S=EHCP+TU</v>
          </cell>
          <cell r="BL282">
            <v>0</v>
          </cell>
        </row>
        <row r="283">
          <cell r="F283" t="str">
            <v>m</v>
          </cell>
          <cell r="G283">
            <v>7</v>
          </cell>
          <cell r="I283" t="str">
            <v>White</v>
          </cell>
          <cell r="M283" t="str">
            <v>Y</v>
          </cell>
          <cell r="N283" t="str">
            <v>Y</v>
          </cell>
          <cell r="BL283">
            <v>0</v>
          </cell>
        </row>
        <row r="284">
          <cell r="F284" t="str">
            <v>m</v>
          </cell>
          <cell r="G284">
            <v>7</v>
          </cell>
          <cell r="I284" t="str">
            <v>Mixed or multiethnicci groups</v>
          </cell>
          <cell r="M284" t="str">
            <v>Y</v>
          </cell>
          <cell r="N284" t="str">
            <v>Y</v>
          </cell>
          <cell r="BL284">
            <v>0</v>
          </cell>
        </row>
        <row r="285">
          <cell r="AT285" t="str">
            <v>Y</v>
          </cell>
          <cell r="AW285">
            <v>44984</v>
          </cell>
          <cell r="BL285">
            <v>0</v>
          </cell>
        </row>
        <row r="286">
          <cell r="F286" t="str">
            <v>m</v>
          </cell>
          <cell r="I286" t="str">
            <v>Mixed or multiethnicci groups</v>
          </cell>
          <cell r="M286" t="str">
            <v>y</v>
          </cell>
          <cell r="N286" t="str">
            <v>y</v>
          </cell>
          <cell r="BL286">
            <v>0</v>
          </cell>
        </row>
        <row r="287">
          <cell r="F287" t="str">
            <v>m</v>
          </cell>
          <cell r="I287" t="str">
            <v>White</v>
          </cell>
          <cell r="BL287">
            <v>0</v>
          </cell>
        </row>
        <row r="288">
          <cell r="F288" t="str">
            <v>m</v>
          </cell>
          <cell r="I288" t="str">
            <v>White</v>
          </cell>
          <cell r="O288" t="str">
            <v>Sc Reg</v>
          </cell>
          <cell r="BL288">
            <v>0</v>
          </cell>
        </row>
        <row r="289">
          <cell r="F289" t="str">
            <v>m</v>
          </cell>
          <cell r="I289" t="str">
            <v>White</v>
          </cell>
          <cell r="M289" t="str">
            <v>Y</v>
          </cell>
          <cell r="N289" t="str">
            <v>Y</v>
          </cell>
          <cell r="BL289">
            <v>0</v>
          </cell>
        </row>
        <row r="290">
          <cell r="F290" t="str">
            <v>m</v>
          </cell>
          <cell r="I290" t="str">
            <v>White</v>
          </cell>
          <cell r="BL290">
            <v>0</v>
          </cell>
        </row>
        <row r="291">
          <cell r="F291" t="str">
            <v>m</v>
          </cell>
          <cell r="I291" t="str">
            <v>White</v>
          </cell>
          <cell r="O291" t="str">
            <v>Sc Reg</v>
          </cell>
          <cell r="BL291">
            <v>0</v>
          </cell>
        </row>
        <row r="292">
          <cell r="F292" t="str">
            <v>f</v>
          </cell>
          <cell r="I292" t="str">
            <v>White</v>
          </cell>
          <cell r="Y292" t="str">
            <v>Semh</v>
          </cell>
          <cell r="AB292" t="str">
            <v>1A-school</v>
          </cell>
          <cell r="BL292">
            <v>0</v>
          </cell>
        </row>
        <row r="293">
          <cell r="F293" t="str">
            <v>f</v>
          </cell>
          <cell r="I293" t="str">
            <v>White</v>
          </cell>
          <cell r="BL293">
            <v>0</v>
          </cell>
        </row>
        <row r="294">
          <cell r="F294" t="str">
            <v>m</v>
          </cell>
          <cell r="BL294">
            <v>0</v>
          </cell>
        </row>
        <row r="295">
          <cell r="F295" t="str">
            <v>m</v>
          </cell>
          <cell r="I295" t="str">
            <v>White</v>
          </cell>
          <cell r="BL295">
            <v>0</v>
          </cell>
        </row>
        <row r="296">
          <cell r="F296" t="str">
            <v>f</v>
          </cell>
          <cell r="BL296">
            <v>0</v>
          </cell>
        </row>
        <row r="297">
          <cell r="F297" t="str">
            <v>m</v>
          </cell>
          <cell r="I297" t="str">
            <v>No information given/refused</v>
          </cell>
          <cell r="BL297">
            <v>0</v>
          </cell>
        </row>
        <row r="298">
          <cell r="F298" t="str">
            <v>m</v>
          </cell>
          <cell r="I298" t="str">
            <v>White</v>
          </cell>
          <cell r="O298" t="str">
            <v>S=EHCP+TU</v>
          </cell>
          <cell r="BL298">
            <v>0</v>
          </cell>
        </row>
        <row r="299">
          <cell r="F299" t="str">
            <v>m</v>
          </cell>
          <cell r="I299" t="str">
            <v>White</v>
          </cell>
          <cell r="Y299" t="str">
            <v>Semh</v>
          </cell>
          <cell r="AB299" t="str">
            <v>2A-ins supp</v>
          </cell>
          <cell r="BL299">
            <v>0</v>
          </cell>
        </row>
        <row r="300">
          <cell r="F300" t="str">
            <v>m</v>
          </cell>
          <cell r="I300" t="str">
            <v>White</v>
          </cell>
          <cell r="Y300" t="str">
            <v>Semh at risk</v>
          </cell>
          <cell r="AB300" t="str">
            <v>3B-ftPM Tier 4</v>
          </cell>
          <cell r="BL300">
            <v>0</v>
          </cell>
        </row>
        <row r="301">
          <cell r="F301" t="str">
            <v>m</v>
          </cell>
          <cell r="I301" t="str">
            <v>White</v>
          </cell>
          <cell r="BL301">
            <v>0</v>
          </cell>
        </row>
        <row r="302">
          <cell r="F302" t="str">
            <v>m</v>
          </cell>
          <cell r="I302" t="str">
            <v>White</v>
          </cell>
          <cell r="O302" t="str">
            <v>Sc Reg</v>
          </cell>
          <cell r="BL302">
            <v>0</v>
          </cell>
        </row>
        <row r="303">
          <cell r="BL303">
            <v>0</v>
          </cell>
        </row>
        <row r="304">
          <cell r="F304" t="str">
            <v>m</v>
          </cell>
          <cell r="BL304">
            <v>0</v>
          </cell>
        </row>
        <row r="305">
          <cell r="F305" t="str">
            <v>f</v>
          </cell>
          <cell r="Y305" t="str">
            <v>Semh</v>
          </cell>
          <cell r="AB305" t="str">
            <v>2A-ins supp</v>
          </cell>
          <cell r="BL305">
            <v>0</v>
          </cell>
        </row>
        <row r="306">
          <cell r="F306" t="str">
            <v>m</v>
          </cell>
          <cell r="I306" t="str">
            <v>White</v>
          </cell>
          <cell r="M306" t="str">
            <v>y</v>
          </cell>
          <cell r="N306" t="str">
            <v>y</v>
          </cell>
          <cell r="BL306">
            <v>0</v>
          </cell>
        </row>
        <row r="307">
          <cell r="F307" t="str">
            <v>m</v>
          </cell>
          <cell r="I307" t="str">
            <v>White</v>
          </cell>
          <cell r="O307" t="str">
            <v>Sc Reg</v>
          </cell>
          <cell r="AK307">
            <v>44887</v>
          </cell>
          <cell r="BL307">
            <v>0</v>
          </cell>
        </row>
        <row r="308">
          <cell r="F308" t="str">
            <v>m</v>
          </cell>
          <cell r="I308" t="str">
            <v>White</v>
          </cell>
          <cell r="M308" t="str">
            <v>y</v>
          </cell>
          <cell r="N308" t="str">
            <v>y</v>
          </cell>
          <cell r="O308" t="str">
            <v>Sc Reg</v>
          </cell>
          <cell r="BL308">
            <v>0</v>
          </cell>
        </row>
        <row r="309">
          <cell r="F309" t="str">
            <v>m</v>
          </cell>
          <cell r="O309" t="str">
            <v>Sc Reg</v>
          </cell>
          <cell r="BL309">
            <v>0</v>
          </cell>
        </row>
        <row r="310">
          <cell r="BL310">
            <v>0</v>
          </cell>
        </row>
        <row r="311">
          <cell r="BL311">
            <v>0</v>
          </cell>
        </row>
        <row r="334">
          <cell r="G334">
            <v>7</v>
          </cell>
          <cell r="I334" t="str">
            <v>White British</v>
          </cell>
          <cell r="O334" t="str">
            <v>P=FormAss</v>
          </cell>
          <cell r="R334" t="str">
            <v>City of L'c</v>
          </cell>
          <cell r="Y334" t="str">
            <v>A=Attendance</v>
          </cell>
          <cell r="AB334" t="str">
            <v>1A-school</v>
          </cell>
        </row>
        <row r="335">
          <cell r="G335">
            <v>8</v>
          </cell>
          <cell r="I335" t="str">
            <v>White other</v>
          </cell>
          <cell r="O335" t="str">
            <v>Q=TopUp</v>
          </cell>
          <cell r="R335" t="str">
            <v>Other LA</v>
          </cell>
          <cell r="Y335" t="str">
            <v>S=Semh</v>
          </cell>
          <cell r="AB335" t="str">
            <v>1B-A&amp;G</v>
          </cell>
        </row>
        <row r="336">
          <cell r="G336">
            <v>9</v>
          </cell>
          <cell r="O336" t="str">
            <v>R=EHCPonly</v>
          </cell>
        </row>
        <row r="337">
          <cell r="G337">
            <v>10</v>
          </cell>
          <cell r="O337" t="str">
            <v>S=EHCP+TU</v>
          </cell>
        </row>
        <row r="338">
          <cell r="G338">
            <v>11</v>
          </cell>
          <cell r="O338" t="str">
            <v>T=EHCP+25k</v>
          </cell>
        </row>
      </sheetData>
      <sheetData sheetId="4">
        <row r="3">
          <cell r="F3" t="str">
            <v>G</v>
          </cell>
          <cell r="I3" t="str">
            <v>Ethnicity</v>
          </cell>
          <cell r="K3" t="str">
            <v>LAC</v>
          </cell>
          <cell r="M3" t="str">
            <v>FSM</v>
          </cell>
          <cell r="N3" t="str">
            <v>PP</v>
          </cell>
          <cell r="O3" t="str">
            <v>SEN</v>
          </cell>
          <cell r="R3" t="str">
            <v>ofc</v>
          </cell>
          <cell r="AK3" t="str">
            <v>dateFAp</v>
          </cell>
          <cell r="AW3" t="str">
            <v>Start date</v>
          </cell>
          <cell r="BE3" t="str">
            <v>CNN</v>
          </cell>
          <cell r="BF3" t="str">
            <v>KS</v>
          </cell>
          <cell r="BI3" t="str">
            <v>school hrs</v>
          </cell>
        </row>
        <row r="4">
          <cell r="AK4" t="str">
            <v>Fair Access Issue</v>
          </cell>
          <cell r="BF4" t="str">
            <v>Programme Managed by BP</v>
          </cell>
        </row>
        <row r="5">
          <cell r="BF5" t="str">
            <v>T3b</v>
          </cell>
        </row>
        <row r="6">
          <cell r="F6" t="str">
            <v>Gender</v>
          </cell>
          <cell r="I6" t="str">
            <v>Ethnicity</v>
          </cell>
          <cell r="K6" t="str">
            <v>Looked After Child (enter Y or leave blank)</v>
          </cell>
          <cell r="M6" t="str">
            <v>FSM (Enter Y or leave blank)</v>
          </cell>
          <cell r="N6" t="str">
            <v>Pupil Premium (Enter Yor leave blank)</v>
          </cell>
          <cell r="O6" t="str">
            <v>EHCP - see Guide for Completion P=Formal assessment, Q=Top Up Funding Grant, R=EHCP but no funds, S=EHCP+funding, T EHCP+£25500</v>
          </cell>
          <cell r="R6" t="str">
            <v xml:space="preserve">Does this student have an out of county address? (select from drop down list or leave blank) </v>
          </cell>
          <cell r="AK6" t="str">
            <v>Date of request from LA</v>
          </cell>
          <cell r="AW6" t="str">
            <v>Date started format is dd/mm/yy</v>
          </cell>
          <cell r="BE6" t="str">
            <v>CMN Referral (currently LIP only)</v>
          </cell>
          <cell r="BF6" t="str">
            <v>Key Stage (Enter 3 or 4 only)</v>
          </cell>
          <cell r="BI6" t="str">
            <v>How many hours of this is in school (Enter Number)</v>
          </cell>
        </row>
        <row r="7">
          <cell r="F7" t="str">
            <v>G</v>
          </cell>
          <cell r="I7" t="str">
            <v>Ethnicity</v>
          </cell>
          <cell r="K7" t="str">
            <v>LAC</v>
          </cell>
          <cell r="M7" t="str">
            <v>FSM</v>
          </cell>
          <cell r="N7" t="str">
            <v>PP</v>
          </cell>
          <cell r="O7" t="str">
            <v>SEN</v>
          </cell>
          <cell r="R7" t="str">
            <v>ofc</v>
          </cell>
          <cell r="AK7" t="str">
            <v>dateFAp</v>
          </cell>
          <cell r="AW7" t="str">
            <v>Start date</v>
          </cell>
          <cell r="BE7" t="str">
            <v>CNN</v>
          </cell>
          <cell r="BF7" t="str">
            <v>KS</v>
          </cell>
          <cell r="BI7" t="str">
            <v>school hrs</v>
          </cell>
        </row>
        <row r="8">
          <cell r="F8" t="str">
            <v>f</v>
          </cell>
          <cell r="G8">
            <v>11</v>
          </cell>
          <cell r="I8" t="str">
            <v>White British</v>
          </cell>
          <cell r="K8" t="str">
            <v>n</v>
          </cell>
          <cell r="M8" t="str">
            <v>y</v>
          </cell>
          <cell r="N8" t="str">
            <v>y</v>
          </cell>
          <cell r="O8" t="str">
            <v>R=EHCPonly</v>
          </cell>
          <cell r="BF8">
            <v>4</v>
          </cell>
          <cell r="BG8">
            <v>43836</v>
          </cell>
          <cell r="BI8">
            <v>0</v>
          </cell>
          <cell r="BK8">
            <v>20</v>
          </cell>
          <cell r="BL8">
            <v>25</v>
          </cell>
        </row>
        <row r="9">
          <cell r="F9" t="str">
            <v>m</v>
          </cell>
          <cell r="G9">
            <v>11</v>
          </cell>
          <cell r="I9" t="str">
            <v>White British</v>
          </cell>
          <cell r="K9" t="str">
            <v>n</v>
          </cell>
          <cell r="M9" t="str">
            <v>y</v>
          </cell>
          <cell r="N9" t="str">
            <v>y</v>
          </cell>
          <cell r="O9" t="str">
            <v>T=EHCP+25k</v>
          </cell>
          <cell r="BF9">
            <v>4</v>
          </cell>
          <cell r="BG9">
            <v>43801</v>
          </cell>
          <cell r="BI9">
            <v>0</v>
          </cell>
          <cell r="BK9">
            <v>10</v>
          </cell>
          <cell r="BL9">
            <v>10</v>
          </cell>
        </row>
        <row r="10">
          <cell r="F10" t="str">
            <v>m</v>
          </cell>
          <cell r="G10">
            <v>11</v>
          </cell>
          <cell r="I10" t="str">
            <v>White British</v>
          </cell>
          <cell r="K10" t="str">
            <v>n</v>
          </cell>
          <cell r="M10" t="str">
            <v>n</v>
          </cell>
          <cell r="N10" t="str">
            <v>y</v>
          </cell>
          <cell r="O10" t="str">
            <v>S=EHCP+TU</v>
          </cell>
          <cell r="AT10" t="str">
            <v>y</v>
          </cell>
          <cell r="AW10">
            <v>43759</v>
          </cell>
          <cell r="AY10">
            <v>43775</v>
          </cell>
          <cell r="BF10">
            <v>4</v>
          </cell>
          <cell r="BG10">
            <v>43773</v>
          </cell>
          <cell r="BI10">
            <v>0</v>
          </cell>
          <cell r="BK10">
            <v>25</v>
          </cell>
          <cell r="BL10">
            <v>25</v>
          </cell>
        </row>
        <row r="11">
          <cell r="F11" t="str">
            <v>f</v>
          </cell>
          <cell r="G11">
            <v>11</v>
          </cell>
          <cell r="I11" t="str">
            <v>White British</v>
          </cell>
          <cell r="K11" t="str">
            <v>y</v>
          </cell>
          <cell r="N11" t="str">
            <v>y</v>
          </cell>
          <cell r="BF11">
            <v>4</v>
          </cell>
          <cell r="BG11">
            <v>44614</v>
          </cell>
          <cell r="BI11">
            <v>0</v>
          </cell>
          <cell r="BJ11">
            <v>0</v>
          </cell>
          <cell r="BK11">
            <v>25</v>
          </cell>
          <cell r="BL11">
            <v>25</v>
          </cell>
        </row>
        <row r="12">
          <cell r="F12" t="str">
            <v>f</v>
          </cell>
          <cell r="G12">
            <v>10</v>
          </cell>
          <cell r="I12" t="str">
            <v>White British</v>
          </cell>
          <cell r="K12" t="str">
            <v>y</v>
          </cell>
          <cell r="M12" t="str">
            <v>n</v>
          </cell>
          <cell r="N12" t="str">
            <v>y</v>
          </cell>
          <cell r="O12" t="str">
            <v>S=EHCP+TU</v>
          </cell>
          <cell r="BF12">
            <v>4</v>
          </cell>
          <cell r="BG12">
            <v>44436</v>
          </cell>
          <cell r="BI12">
            <v>0</v>
          </cell>
          <cell r="BK12">
            <v>25</v>
          </cell>
          <cell r="BL12">
            <v>25</v>
          </cell>
        </row>
        <row r="13">
          <cell r="F13" t="str">
            <v>m</v>
          </cell>
          <cell r="G13">
            <v>10</v>
          </cell>
          <cell r="I13" t="str">
            <v>White British</v>
          </cell>
          <cell r="K13" t="str">
            <v>n</v>
          </cell>
          <cell r="M13" t="str">
            <v>y</v>
          </cell>
          <cell r="N13" t="str">
            <v>y</v>
          </cell>
          <cell r="BF13">
            <v>4</v>
          </cell>
          <cell r="BG13">
            <v>44504</v>
          </cell>
          <cell r="BI13">
            <v>0</v>
          </cell>
          <cell r="BK13">
            <v>25</v>
          </cell>
          <cell r="BL13">
            <v>25</v>
          </cell>
        </row>
        <row r="14">
          <cell r="F14" t="str">
            <v>M</v>
          </cell>
          <cell r="G14">
            <v>10</v>
          </cell>
          <cell r="K14" t="str">
            <v>N</v>
          </cell>
          <cell r="M14" t="str">
            <v>Y</v>
          </cell>
          <cell r="N14" t="str">
            <v>Y</v>
          </cell>
          <cell r="BF14">
            <v>4</v>
          </cell>
          <cell r="BG14">
            <v>44973</v>
          </cell>
          <cell r="BK14">
            <v>17</v>
          </cell>
          <cell r="BL14">
            <v>17</v>
          </cell>
        </row>
        <row r="15">
          <cell r="F15" t="str">
            <v>f</v>
          </cell>
          <cell r="G15">
            <v>10</v>
          </cell>
          <cell r="BF15">
            <v>4</v>
          </cell>
          <cell r="BG15">
            <v>44887</v>
          </cell>
          <cell r="BK15">
            <v>25</v>
          </cell>
          <cell r="BL15">
            <v>25</v>
          </cell>
        </row>
        <row r="16">
          <cell r="F16" t="str">
            <v>f</v>
          </cell>
          <cell r="G16">
            <v>10</v>
          </cell>
          <cell r="I16" t="str">
            <v>White British</v>
          </cell>
          <cell r="K16" t="str">
            <v>n</v>
          </cell>
          <cell r="M16" t="str">
            <v>y</v>
          </cell>
          <cell r="N16" t="str">
            <v>y</v>
          </cell>
          <cell r="O16" t="str">
            <v>T=EHCP+25k</v>
          </cell>
          <cell r="BF16">
            <v>4</v>
          </cell>
          <cell r="BG16">
            <v>44354</v>
          </cell>
          <cell r="BK16">
            <v>24</v>
          </cell>
          <cell r="BL16">
            <v>24</v>
          </cell>
        </row>
        <row r="17">
          <cell r="F17" t="str">
            <v>f</v>
          </cell>
          <cell r="G17">
            <v>10</v>
          </cell>
          <cell r="I17" t="str">
            <v>White British</v>
          </cell>
          <cell r="K17" t="str">
            <v>n</v>
          </cell>
          <cell r="M17" t="str">
            <v>y</v>
          </cell>
          <cell r="N17" t="str">
            <v>y</v>
          </cell>
          <cell r="O17" t="str">
            <v>S=EHCP+TU</v>
          </cell>
          <cell r="BF17">
            <v>4</v>
          </cell>
          <cell r="BG17">
            <v>44436</v>
          </cell>
          <cell r="BI17">
            <v>0</v>
          </cell>
          <cell r="BK17">
            <v>25</v>
          </cell>
          <cell r="BL17">
            <v>25</v>
          </cell>
        </row>
        <row r="18">
          <cell r="F18" t="str">
            <v>F</v>
          </cell>
          <cell r="G18">
            <v>10</v>
          </cell>
          <cell r="K18" t="str">
            <v>N</v>
          </cell>
          <cell r="M18" t="str">
            <v>Y</v>
          </cell>
          <cell r="N18" t="str">
            <v>Y</v>
          </cell>
          <cell r="BF18">
            <v>4</v>
          </cell>
          <cell r="BG18">
            <v>44957</v>
          </cell>
          <cell r="BK18">
            <v>20</v>
          </cell>
          <cell r="BL18">
            <v>10</v>
          </cell>
        </row>
        <row r="19">
          <cell r="F19" t="str">
            <v>f</v>
          </cell>
          <cell r="G19">
            <v>10</v>
          </cell>
          <cell r="I19" t="str">
            <v>White</v>
          </cell>
          <cell r="K19" t="str">
            <v>n</v>
          </cell>
          <cell r="M19" t="str">
            <v>n</v>
          </cell>
          <cell r="O19" t="str">
            <v>P=FormAss</v>
          </cell>
          <cell r="BF19">
            <v>4</v>
          </cell>
          <cell r="BG19">
            <v>44901</v>
          </cell>
          <cell r="BK19">
            <v>17.5</v>
          </cell>
          <cell r="BL19">
            <v>17.5</v>
          </cell>
        </row>
        <row r="20">
          <cell r="F20" t="str">
            <v>f</v>
          </cell>
          <cell r="G20">
            <v>10</v>
          </cell>
          <cell r="I20" t="str">
            <v>White</v>
          </cell>
          <cell r="M20" t="str">
            <v>Y</v>
          </cell>
          <cell r="N20" t="str">
            <v>Y</v>
          </cell>
          <cell r="BF20">
            <v>4</v>
          </cell>
          <cell r="BG20">
            <v>44887</v>
          </cell>
          <cell r="BK20">
            <v>20</v>
          </cell>
          <cell r="BL20">
            <v>20</v>
          </cell>
        </row>
        <row r="21">
          <cell r="F21" t="str">
            <v>f</v>
          </cell>
          <cell r="G21">
            <v>10</v>
          </cell>
          <cell r="N21" t="str">
            <v>y</v>
          </cell>
          <cell r="BF21">
            <v>4</v>
          </cell>
          <cell r="BG21">
            <v>44949</v>
          </cell>
          <cell r="BJ21">
            <v>25</v>
          </cell>
          <cell r="BL21">
            <v>0</v>
          </cell>
        </row>
        <row r="22">
          <cell r="F22" t="str">
            <v>f</v>
          </cell>
          <cell r="G22">
            <v>10</v>
          </cell>
          <cell r="I22" t="str">
            <v>White British</v>
          </cell>
          <cell r="M22" t="str">
            <v>y</v>
          </cell>
          <cell r="BF22">
            <v>4</v>
          </cell>
          <cell r="BG22">
            <v>44887</v>
          </cell>
          <cell r="BK22">
            <v>25</v>
          </cell>
          <cell r="BL22">
            <v>25</v>
          </cell>
        </row>
        <row r="23">
          <cell r="F23" t="str">
            <v>m</v>
          </cell>
          <cell r="G23">
            <v>10</v>
          </cell>
          <cell r="I23" t="str">
            <v>White</v>
          </cell>
          <cell r="M23" t="str">
            <v>n</v>
          </cell>
          <cell r="BF23">
            <v>4</v>
          </cell>
          <cell r="BG23">
            <v>44887</v>
          </cell>
          <cell r="BK23">
            <v>25</v>
          </cell>
          <cell r="BL23">
            <v>25</v>
          </cell>
        </row>
        <row r="24">
          <cell r="F24" t="str">
            <v>m</v>
          </cell>
          <cell r="G24">
            <v>9</v>
          </cell>
          <cell r="I24" t="str">
            <v>White British</v>
          </cell>
          <cell r="N24" t="str">
            <v>y</v>
          </cell>
          <cell r="BF24">
            <v>3</v>
          </cell>
          <cell r="BG24">
            <v>44616</v>
          </cell>
          <cell r="BI24">
            <v>0</v>
          </cell>
          <cell r="BK24">
            <v>25</v>
          </cell>
          <cell r="BL24">
            <v>25</v>
          </cell>
        </row>
        <row r="25">
          <cell r="F25" t="str">
            <v>m</v>
          </cell>
          <cell r="G25">
            <v>9</v>
          </cell>
          <cell r="I25" t="str">
            <v>White other</v>
          </cell>
          <cell r="K25" t="str">
            <v>n</v>
          </cell>
          <cell r="M25" t="str">
            <v>y</v>
          </cell>
          <cell r="N25" t="str">
            <v>y</v>
          </cell>
          <cell r="O25" t="str">
            <v>P=FormAss</v>
          </cell>
          <cell r="BF25">
            <v>3</v>
          </cell>
          <cell r="BG25">
            <v>44454</v>
          </cell>
          <cell r="BI25">
            <v>0</v>
          </cell>
          <cell r="BK25">
            <v>25</v>
          </cell>
          <cell r="BL25">
            <v>25</v>
          </cell>
        </row>
        <row r="26">
          <cell r="F26" t="str">
            <v>m</v>
          </cell>
          <cell r="G26">
            <v>9</v>
          </cell>
          <cell r="I26" t="str">
            <v>White British</v>
          </cell>
          <cell r="BF26">
            <v>3</v>
          </cell>
          <cell r="BG26">
            <v>44887</v>
          </cell>
          <cell r="BK26">
            <v>17.5</v>
          </cell>
          <cell r="BL26">
            <v>17.5</v>
          </cell>
        </row>
        <row r="27">
          <cell r="F27" t="str">
            <v>f</v>
          </cell>
          <cell r="G27">
            <v>9</v>
          </cell>
          <cell r="I27" t="str">
            <v>White British</v>
          </cell>
          <cell r="K27" t="str">
            <v>n</v>
          </cell>
          <cell r="M27" t="str">
            <v>y</v>
          </cell>
          <cell r="N27" t="str">
            <v>y</v>
          </cell>
          <cell r="O27" t="str">
            <v>P=FormAss</v>
          </cell>
          <cell r="BF27">
            <v>3</v>
          </cell>
          <cell r="BG27">
            <v>44504</v>
          </cell>
          <cell r="BI27">
            <v>0</v>
          </cell>
          <cell r="BK27">
            <v>13.5</v>
          </cell>
          <cell r="BL27">
            <v>13.5</v>
          </cell>
        </row>
        <row r="28">
          <cell r="F28" t="str">
            <v>M</v>
          </cell>
          <cell r="G28">
            <v>9</v>
          </cell>
          <cell r="I28" t="str">
            <v>White</v>
          </cell>
          <cell r="BF28">
            <v>3</v>
          </cell>
          <cell r="BG28">
            <v>44887</v>
          </cell>
          <cell r="BK28">
            <v>20</v>
          </cell>
          <cell r="BL28">
            <v>20</v>
          </cell>
        </row>
        <row r="29">
          <cell r="F29" t="str">
            <v>f</v>
          </cell>
          <cell r="G29">
            <v>9</v>
          </cell>
          <cell r="I29" t="str">
            <v>White other</v>
          </cell>
          <cell r="K29" t="str">
            <v>n</v>
          </cell>
          <cell r="M29" t="str">
            <v>y</v>
          </cell>
          <cell r="N29" t="str">
            <v>y</v>
          </cell>
          <cell r="O29" t="str">
            <v>P=FormAss</v>
          </cell>
          <cell r="BF29">
            <v>3</v>
          </cell>
          <cell r="BG29">
            <v>44354</v>
          </cell>
          <cell r="BI29">
            <v>0</v>
          </cell>
          <cell r="BK29">
            <v>20</v>
          </cell>
          <cell r="BL29">
            <v>20</v>
          </cell>
        </row>
        <row r="30">
          <cell r="F30" t="str">
            <v>M</v>
          </cell>
          <cell r="G30">
            <v>9</v>
          </cell>
          <cell r="I30" t="str">
            <v>White</v>
          </cell>
          <cell r="M30" t="str">
            <v>Y</v>
          </cell>
          <cell r="BF30">
            <v>3</v>
          </cell>
          <cell r="BG30">
            <v>44895</v>
          </cell>
          <cell r="BK30">
            <v>20</v>
          </cell>
          <cell r="BL30">
            <v>19</v>
          </cell>
        </row>
        <row r="31">
          <cell r="F31" t="str">
            <v>m</v>
          </cell>
          <cell r="G31">
            <v>9</v>
          </cell>
          <cell r="BF31">
            <v>3</v>
          </cell>
          <cell r="BG31">
            <v>44887</v>
          </cell>
          <cell r="BK31">
            <v>25</v>
          </cell>
          <cell r="BL31">
            <v>25</v>
          </cell>
        </row>
        <row r="32">
          <cell r="G32">
            <v>8</v>
          </cell>
          <cell r="BF32">
            <v>3</v>
          </cell>
          <cell r="BG32">
            <v>44903</v>
          </cell>
          <cell r="BK32">
            <v>25</v>
          </cell>
          <cell r="BL32">
            <v>11.5</v>
          </cell>
        </row>
        <row r="33">
          <cell r="F33" t="str">
            <v>f</v>
          </cell>
          <cell r="G33">
            <v>8</v>
          </cell>
          <cell r="I33" t="str">
            <v>White</v>
          </cell>
          <cell r="K33" t="str">
            <v>N</v>
          </cell>
          <cell r="BF33">
            <v>3</v>
          </cell>
          <cell r="BG33">
            <v>44902</v>
          </cell>
          <cell r="BK33">
            <v>6.5</v>
          </cell>
          <cell r="BL33">
            <v>12</v>
          </cell>
        </row>
        <row r="34">
          <cell r="F34" t="str">
            <v>f</v>
          </cell>
          <cell r="G34">
            <v>8</v>
          </cell>
          <cell r="I34" t="str">
            <v>White</v>
          </cell>
          <cell r="K34" t="str">
            <v>N</v>
          </cell>
          <cell r="BF34">
            <v>3</v>
          </cell>
          <cell r="BG34">
            <v>44902</v>
          </cell>
          <cell r="BK34">
            <v>6.5</v>
          </cell>
          <cell r="BL34">
            <v>12</v>
          </cell>
        </row>
        <row r="35">
          <cell r="F35" t="str">
            <v>F</v>
          </cell>
          <cell r="G35">
            <v>8</v>
          </cell>
          <cell r="I35" t="str">
            <v>White</v>
          </cell>
          <cell r="M35" t="str">
            <v>y</v>
          </cell>
          <cell r="N35" t="str">
            <v>y</v>
          </cell>
          <cell r="BF35">
            <v>3</v>
          </cell>
          <cell r="BG35">
            <v>44887</v>
          </cell>
          <cell r="BK35">
            <v>20</v>
          </cell>
          <cell r="BL35">
            <v>15</v>
          </cell>
        </row>
        <row r="36">
          <cell r="F36" t="str">
            <v>m</v>
          </cell>
          <cell r="G36">
            <v>8</v>
          </cell>
          <cell r="I36" t="str">
            <v>White British</v>
          </cell>
          <cell r="M36" t="str">
            <v>y</v>
          </cell>
          <cell r="N36" t="str">
            <v>y</v>
          </cell>
          <cell r="BF36">
            <v>3</v>
          </cell>
          <cell r="BG36">
            <v>44720</v>
          </cell>
          <cell r="BK36">
            <v>25</v>
          </cell>
          <cell r="BL36">
            <v>25</v>
          </cell>
        </row>
        <row r="37">
          <cell r="F37" t="str">
            <v>m</v>
          </cell>
          <cell r="G37">
            <v>8</v>
          </cell>
          <cell r="I37" t="str">
            <v>White British</v>
          </cell>
          <cell r="M37" t="str">
            <v>y</v>
          </cell>
          <cell r="N37" t="str">
            <v>y</v>
          </cell>
          <cell r="O37" t="str">
            <v>S=EHCP+TU</v>
          </cell>
          <cell r="BF37">
            <v>3</v>
          </cell>
          <cell r="BG37">
            <v>44887</v>
          </cell>
          <cell r="BK37">
            <v>14</v>
          </cell>
          <cell r="BL37">
            <v>14</v>
          </cell>
        </row>
        <row r="38">
          <cell r="F38" t="str">
            <v>m</v>
          </cell>
          <cell r="G38">
            <v>8</v>
          </cell>
          <cell r="K38" t="str">
            <v>n</v>
          </cell>
          <cell r="M38" t="str">
            <v>y</v>
          </cell>
          <cell r="N38" t="str">
            <v>y</v>
          </cell>
          <cell r="O38" t="str">
            <v>R=EHCPonly</v>
          </cell>
          <cell r="BF38">
            <v>3</v>
          </cell>
          <cell r="BG38">
            <v>44984</v>
          </cell>
          <cell r="BK38">
            <v>14</v>
          </cell>
          <cell r="BL38">
            <v>0</v>
          </cell>
        </row>
        <row r="39">
          <cell r="F39" t="str">
            <v>f</v>
          </cell>
          <cell r="G39">
            <v>8</v>
          </cell>
          <cell r="AB39" t="str">
            <v>3B-ftPM Tier 4</v>
          </cell>
          <cell r="BF39">
            <v>3</v>
          </cell>
          <cell r="BG39">
            <v>45068</v>
          </cell>
          <cell r="BI39">
            <v>0</v>
          </cell>
          <cell r="BJ39">
            <v>0</v>
          </cell>
          <cell r="BK39">
            <v>15</v>
          </cell>
          <cell r="BL39">
            <v>0</v>
          </cell>
        </row>
        <row r="40">
          <cell r="F40" t="str">
            <v>f</v>
          </cell>
          <cell r="G40">
            <v>11</v>
          </cell>
          <cell r="I40" t="str">
            <v>White British</v>
          </cell>
          <cell r="K40" t="str">
            <v>n</v>
          </cell>
          <cell r="M40" t="str">
            <v>y</v>
          </cell>
          <cell r="N40" t="str">
            <v>y</v>
          </cell>
          <cell r="BL40">
            <v>0</v>
          </cell>
        </row>
        <row r="41">
          <cell r="F41" t="str">
            <v>f</v>
          </cell>
          <cell r="G41">
            <v>11</v>
          </cell>
          <cell r="BL41">
            <v>0</v>
          </cell>
        </row>
        <row r="42">
          <cell r="F42" t="str">
            <v>m</v>
          </cell>
          <cell r="G42">
            <v>11</v>
          </cell>
          <cell r="K42" t="str">
            <v>n</v>
          </cell>
          <cell r="M42" t="str">
            <v>y</v>
          </cell>
          <cell r="N42" t="str">
            <v>y</v>
          </cell>
          <cell r="R42" t="str">
            <v>Other LA</v>
          </cell>
          <cell r="BL42">
            <v>0</v>
          </cell>
        </row>
        <row r="43">
          <cell r="F43" t="str">
            <v>m</v>
          </cell>
          <cell r="G43">
            <v>11</v>
          </cell>
          <cell r="I43" t="str">
            <v>White British</v>
          </cell>
          <cell r="M43" t="str">
            <v>y</v>
          </cell>
          <cell r="N43" t="str">
            <v>y</v>
          </cell>
          <cell r="BL43">
            <v>0</v>
          </cell>
        </row>
        <row r="44">
          <cell r="F44" t="str">
            <v>m</v>
          </cell>
          <cell r="G44">
            <v>11</v>
          </cell>
          <cell r="I44" t="str">
            <v>White British</v>
          </cell>
          <cell r="M44" t="str">
            <v>y</v>
          </cell>
          <cell r="N44" t="str">
            <v>y</v>
          </cell>
          <cell r="BL44">
            <v>0</v>
          </cell>
        </row>
        <row r="45">
          <cell r="F45" t="str">
            <v>f</v>
          </cell>
          <cell r="G45">
            <v>11</v>
          </cell>
          <cell r="I45" t="str">
            <v>White British</v>
          </cell>
          <cell r="K45" t="str">
            <v>n</v>
          </cell>
          <cell r="M45" t="str">
            <v>n</v>
          </cell>
          <cell r="N45" t="str">
            <v>n</v>
          </cell>
          <cell r="BL45">
            <v>0</v>
          </cell>
        </row>
        <row r="46">
          <cell r="F46" t="str">
            <v>m</v>
          </cell>
          <cell r="G46">
            <v>11</v>
          </cell>
          <cell r="I46" t="str">
            <v>White British</v>
          </cell>
          <cell r="K46" t="str">
            <v>n</v>
          </cell>
          <cell r="M46" t="str">
            <v>y</v>
          </cell>
          <cell r="N46" t="str">
            <v>y</v>
          </cell>
          <cell r="BL46">
            <v>0</v>
          </cell>
        </row>
        <row r="47">
          <cell r="F47" t="str">
            <v>m</v>
          </cell>
          <cell r="G47">
            <v>11</v>
          </cell>
          <cell r="I47" t="str">
            <v>White British</v>
          </cell>
          <cell r="K47" t="str">
            <v>n</v>
          </cell>
          <cell r="M47" t="str">
            <v>n</v>
          </cell>
          <cell r="N47" t="str">
            <v>n</v>
          </cell>
          <cell r="O47" t="str">
            <v>S=EHCP+TU</v>
          </cell>
          <cell r="BG47">
            <v>44200</v>
          </cell>
          <cell r="BI47">
            <v>0</v>
          </cell>
          <cell r="BK47">
            <v>0</v>
          </cell>
          <cell r="BL47">
            <v>0</v>
          </cell>
        </row>
        <row r="48">
          <cell r="F48" t="str">
            <v>m</v>
          </cell>
          <cell r="G48">
            <v>11</v>
          </cell>
          <cell r="K48" t="str">
            <v>n</v>
          </cell>
          <cell r="M48" t="str">
            <v>y</v>
          </cell>
          <cell r="N48" t="str">
            <v>y</v>
          </cell>
          <cell r="BL48">
            <v>0</v>
          </cell>
        </row>
        <row r="49">
          <cell r="F49" t="str">
            <v>m</v>
          </cell>
          <cell r="G49">
            <v>11</v>
          </cell>
          <cell r="I49" t="str">
            <v>White British</v>
          </cell>
          <cell r="M49" t="str">
            <v>y</v>
          </cell>
          <cell r="N49" t="str">
            <v>y</v>
          </cell>
          <cell r="O49" t="str">
            <v>R=EHCPonly</v>
          </cell>
          <cell r="BL49">
            <v>0</v>
          </cell>
        </row>
        <row r="50">
          <cell r="F50" t="str">
            <v>m</v>
          </cell>
          <cell r="G50">
            <v>11</v>
          </cell>
          <cell r="I50" t="str">
            <v>White British</v>
          </cell>
          <cell r="K50" t="str">
            <v>n</v>
          </cell>
          <cell r="M50" t="str">
            <v>n</v>
          </cell>
          <cell r="N50" t="str">
            <v>n</v>
          </cell>
          <cell r="O50" t="str">
            <v>Q=TopUp</v>
          </cell>
          <cell r="BL50">
            <v>0</v>
          </cell>
        </row>
        <row r="51">
          <cell r="F51" t="str">
            <v>m</v>
          </cell>
          <cell r="G51">
            <v>11</v>
          </cell>
          <cell r="I51" t="str">
            <v>White British</v>
          </cell>
          <cell r="O51" t="str">
            <v>S=EHCP+TU</v>
          </cell>
          <cell r="BL51">
            <v>0</v>
          </cell>
        </row>
        <row r="52">
          <cell r="F52" t="str">
            <v>f</v>
          </cell>
          <cell r="G52">
            <v>11</v>
          </cell>
          <cell r="M52" t="str">
            <v>Y</v>
          </cell>
          <cell r="N52" t="str">
            <v>Y</v>
          </cell>
          <cell r="BL52">
            <v>0</v>
          </cell>
        </row>
        <row r="53">
          <cell r="F53" t="str">
            <v>m</v>
          </cell>
          <cell r="G53">
            <v>11</v>
          </cell>
          <cell r="K53" t="str">
            <v>N</v>
          </cell>
          <cell r="M53" t="str">
            <v>Y</v>
          </cell>
          <cell r="N53" t="str">
            <v>Y</v>
          </cell>
          <cell r="O53" t="str">
            <v>R=EHCPonly</v>
          </cell>
          <cell r="R53" t="str">
            <v>Other LA</v>
          </cell>
          <cell r="BL53">
            <v>0</v>
          </cell>
        </row>
        <row r="54">
          <cell r="F54" t="str">
            <v>m</v>
          </cell>
          <cell r="G54">
            <v>11</v>
          </cell>
          <cell r="K54" t="str">
            <v>N</v>
          </cell>
          <cell r="M54" t="str">
            <v>n/a</v>
          </cell>
          <cell r="O54" t="str">
            <v>R=EHCPonly</v>
          </cell>
          <cell r="BL54">
            <v>0</v>
          </cell>
        </row>
        <row r="55">
          <cell r="F55" t="str">
            <v>f</v>
          </cell>
          <cell r="G55">
            <v>11</v>
          </cell>
          <cell r="I55" t="str">
            <v>White</v>
          </cell>
          <cell r="K55" t="str">
            <v>n</v>
          </cell>
          <cell r="M55" t="str">
            <v>y</v>
          </cell>
          <cell r="N55" t="str">
            <v>y</v>
          </cell>
          <cell r="BL55">
            <v>0</v>
          </cell>
        </row>
        <row r="56">
          <cell r="F56" t="str">
            <v>m</v>
          </cell>
          <cell r="G56">
            <v>11</v>
          </cell>
          <cell r="I56" t="str">
            <v>White British</v>
          </cell>
          <cell r="M56" t="str">
            <v>y</v>
          </cell>
          <cell r="N56" t="str">
            <v>y</v>
          </cell>
          <cell r="BL56">
            <v>0</v>
          </cell>
        </row>
        <row r="57">
          <cell r="F57" t="str">
            <v>f</v>
          </cell>
          <cell r="G57">
            <v>11</v>
          </cell>
          <cell r="I57" t="str">
            <v>White British</v>
          </cell>
          <cell r="K57" t="str">
            <v>n</v>
          </cell>
          <cell r="M57" t="str">
            <v>n</v>
          </cell>
          <cell r="AT57" t="str">
            <v>y</v>
          </cell>
          <cell r="AW57">
            <v>43759</v>
          </cell>
          <cell r="AX57">
            <v>44070</v>
          </cell>
          <cell r="BL57">
            <v>0</v>
          </cell>
        </row>
        <row r="58">
          <cell r="F58" t="str">
            <v>f</v>
          </cell>
          <cell r="G58">
            <v>11</v>
          </cell>
          <cell r="I58" t="str">
            <v>White British</v>
          </cell>
          <cell r="M58" t="str">
            <v>n</v>
          </cell>
          <cell r="N58" t="str">
            <v>y</v>
          </cell>
          <cell r="BL58">
            <v>0</v>
          </cell>
        </row>
        <row r="59">
          <cell r="F59" t="str">
            <v>f</v>
          </cell>
          <cell r="G59">
            <v>11</v>
          </cell>
          <cell r="I59" t="str">
            <v>White</v>
          </cell>
          <cell r="K59" t="str">
            <v>n</v>
          </cell>
          <cell r="M59" t="str">
            <v>y</v>
          </cell>
          <cell r="N59" t="str">
            <v>y</v>
          </cell>
          <cell r="BL59">
            <v>0</v>
          </cell>
        </row>
        <row r="60">
          <cell r="F60" t="str">
            <v>M</v>
          </cell>
          <cell r="G60">
            <v>11</v>
          </cell>
          <cell r="K60" t="str">
            <v>N</v>
          </cell>
          <cell r="M60" t="str">
            <v>Y</v>
          </cell>
          <cell r="N60" t="str">
            <v>Y</v>
          </cell>
          <cell r="R60" t="str">
            <v>Other LA</v>
          </cell>
          <cell r="BL60">
            <v>0</v>
          </cell>
        </row>
        <row r="61">
          <cell r="F61" t="str">
            <v>M</v>
          </cell>
          <cell r="G61">
            <v>10</v>
          </cell>
          <cell r="I61" t="str">
            <v>White</v>
          </cell>
          <cell r="K61" t="str">
            <v>n</v>
          </cell>
          <cell r="BL61">
            <v>0</v>
          </cell>
        </row>
        <row r="62">
          <cell r="F62" t="str">
            <v>m</v>
          </cell>
          <cell r="G62">
            <v>10</v>
          </cell>
          <cell r="I62" t="str">
            <v>White British</v>
          </cell>
          <cell r="K62" t="str">
            <v>n</v>
          </cell>
          <cell r="M62" t="str">
            <v>y</v>
          </cell>
          <cell r="N62" t="str">
            <v>y</v>
          </cell>
          <cell r="O62" t="str">
            <v>P=FormAss</v>
          </cell>
          <cell r="BL62">
            <v>0</v>
          </cell>
        </row>
        <row r="63">
          <cell r="F63" t="str">
            <v>m</v>
          </cell>
          <cell r="G63">
            <v>10</v>
          </cell>
          <cell r="I63" t="str">
            <v>White</v>
          </cell>
          <cell r="K63" t="str">
            <v>n/a</v>
          </cell>
          <cell r="M63" t="str">
            <v>n/a</v>
          </cell>
          <cell r="N63" t="str">
            <v>n/a</v>
          </cell>
          <cell r="BL63">
            <v>0</v>
          </cell>
        </row>
        <row r="64">
          <cell r="F64" t="str">
            <v>m</v>
          </cell>
          <cell r="G64">
            <v>10</v>
          </cell>
          <cell r="I64" t="str">
            <v>White British</v>
          </cell>
          <cell r="K64" t="str">
            <v>n</v>
          </cell>
          <cell r="M64" t="str">
            <v>y</v>
          </cell>
          <cell r="N64" t="str">
            <v>y</v>
          </cell>
          <cell r="BL64">
            <v>0</v>
          </cell>
        </row>
        <row r="65">
          <cell r="F65" t="str">
            <v>m</v>
          </cell>
          <cell r="G65">
            <v>10</v>
          </cell>
          <cell r="I65" t="str">
            <v>White British</v>
          </cell>
          <cell r="K65" t="str">
            <v>n</v>
          </cell>
          <cell r="M65" t="str">
            <v>y</v>
          </cell>
          <cell r="N65" t="str">
            <v>y</v>
          </cell>
          <cell r="O65" t="str">
            <v>Q=TopUp</v>
          </cell>
          <cell r="BG65">
            <v>44272</v>
          </cell>
          <cell r="BI65">
            <v>0</v>
          </cell>
          <cell r="BK65">
            <v>0</v>
          </cell>
          <cell r="BL65">
            <v>0</v>
          </cell>
        </row>
        <row r="66">
          <cell r="F66" t="str">
            <v>f</v>
          </cell>
          <cell r="G66">
            <v>10</v>
          </cell>
          <cell r="I66" t="str">
            <v>White British</v>
          </cell>
          <cell r="M66" t="str">
            <v>y</v>
          </cell>
          <cell r="N66" t="str">
            <v>y</v>
          </cell>
          <cell r="BL66">
            <v>0</v>
          </cell>
        </row>
        <row r="67">
          <cell r="F67" t="str">
            <v>m</v>
          </cell>
          <cell r="G67">
            <v>10</v>
          </cell>
          <cell r="I67" t="str">
            <v>White British</v>
          </cell>
          <cell r="M67" t="str">
            <v>y</v>
          </cell>
          <cell r="N67" t="str">
            <v>y</v>
          </cell>
        </row>
        <row r="68">
          <cell r="F68" t="str">
            <v>M</v>
          </cell>
          <cell r="G68">
            <v>10</v>
          </cell>
          <cell r="K68" t="str">
            <v>N</v>
          </cell>
          <cell r="M68" t="str">
            <v>y</v>
          </cell>
          <cell r="N68" t="str">
            <v>y</v>
          </cell>
          <cell r="O68" t="str">
            <v>P=FormAss</v>
          </cell>
          <cell r="BL68">
            <v>0</v>
          </cell>
        </row>
        <row r="69">
          <cell r="F69" t="str">
            <v>m</v>
          </cell>
          <cell r="G69">
            <v>10</v>
          </cell>
          <cell r="I69" t="str">
            <v>White</v>
          </cell>
          <cell r="K69" t="str">
            <v>n/a</v>
          </cell>
          <cell r="M69" t="str">
            <v>n/a</v>
          </cell>
          <cell r="N69" t="str">
            <v>n/a</v>
          </cell>
          <cell r="BL69">
            <v>0</v>
          </cell>
        </row>
        <row r="70">
          <cell r="F70" t="str">
            <v>m</v>
          </cell>
          <cell r="G70">
            <v>10</v>
          </cell>
          <cell r="I70" t="str">
            <v>White British</v>
          </cell>
          <cell r="M70" t="str">
            <v>y</v>
          </cell>
          <cell r="N70" t="str">
            <v>y</v>
          </cell>
          <cell r="BL70">
            <v>0</v>
          </cell>
        </row>
        <row r="71">
          <cell r="F71" t="str">
            <v>f</v>
          </cell>
          <cell r="G71">
            <v>10</v>
          </cell>
          <cell r="I71" t="str">
            <v>White British</v>
          </cell>
          <cell r="K71" t="str">
            <v>n</v>
          </cell>
          <cell r="M71" t="str">
            <v>y</v>
          </cell>
          <cell r="N71" t="str">
            <v>y</v>
          </cell>
          <cell r="BL71">
            <v>0</v>
          </cell>
        </row>
        <row r="72">
          <cell r="F72" t="str">
            <v>m</v>
          </cell>
          <cell r="G72">
            <v>10</v>
          </cell>
          <cell r="I72" t="str">
            <v>White British</v>
          </cell>
          <cell r="K72" t="str">
            <v>n</v>
          </cell>
          <cell r="M72" t="str">
            <v>n</v>
          </cell>
          <cell r="N72" t="str">
            <v>n</v>
          </cell>
          <cell r="O72" t="str">
            <v>Q=TopUp</v>
          </cell>
          <cell r="BL72">
            <v>0</v>
          </cell>
        </row>
        <row r="73">
          <cell r="F73" t="str">
            <v>f</v>
          </cell>
          <cell r="G73">
            <v>10</v>
          </cell>
          <cell r="I73" t="str">
            <v>White British</v>
          </cell>
          <cell r="K73" t="str">
            <v>n</v>
          </cell>
          <cell r="M73" t="str">
            <v>n</v>
          </cell>
          <cell r="N73" t="str">
            <v>n</v>
          </cell>
          <cell r="BL73">
            <v>0</v>
          </cell>
        </row>
        <row r="74">
          <cell r="F74" t="str">
            <v>f</v>
          </cell>
          <cell r="G74">
            <v>10</v>
          </cell>
          <cell r="I74" t="str">
            <v>White British</v>
          </cell>
          <cell r="M74" t="str">
            <v>y</v>
          </cell>
          <cell r="N74" t="str">
            <v>y</v>
          </cell>
          <cell r="BL74">
            <v>0</v>
          </cell>
        </row>
        <row r="75">
          <cell r="F75" t="str">
            <v>f</v>
          </cell>
          <cell r="G75">
            <v>10</v>
          </cell>
          <cell r="I75" t="str">
            <v>White British</v>
          </cell>
          <cell r="AK75">
            <v>43992</v>
          </cell>
          <cell r="BL75">
            <v>0</v>
          </cell>
        </row>
        <row r="76">
          <cell r="F76" t="str">
            <v>m</v>
          </cell>
          <cell r="G76">
            <v>10</v>
          </cell>
          <cell r="I76" t="str">
            <v>White British</v>
          </cell>
          <cell r="K76" t="str">
            <v>n</v>
          </cell>
          <cell r="M76" t="str">
            <v>y</v>
          </cell>
          <cell r="N76" t="str">
            <v>y</v>
          </cell>
          <cell r="BL76">
            <v>0</v>
          </cell>
        </row>
        <row r="77">
          <cell r="F77" t="str">
            <v>M</v>
          </cell>
          <cell r="G77">
            <v>10</v>
          </cell>
          <cell r="BL77">
            <v>0</v>
          </cell>
        </row>
        <row r="78">
          <cell r="F78" t="str">
            <v>m</v>
          </cell>
          <cell r="G78">
            <v>10</v>
          </cell>
          <cell r="I78" t="str">
            <v>White</v>
          </cell>
          <cell r="M78" t="str">
            <v>y</v>
          </cell>
          <cell r="N78" t="str">
            <v>y</v>
          </cell>
          <cell r="O78" t="str">
            <v>S=EHCP+TU</v>
          </cell>
          <cell r="BL78">
            <v>0</v>
          </cell>
        </row>
        <row r="79">
          <cell r="G79">
            <v>10</v>
          </cell>
          <cell r="BL79">
            <v>0</v>
          </cell>
        </row>
        <row r="80">
          <cell r="F80" t="str">
            <v>f</v>
          </cell>
          <cell r="G80">
            <v>10</v>
          </cell>
          <cell r="N80" t="str">
            <v>y</v>
          </cell>
          <cell r="BL80">
            <v>0</v>
          </cell>
        </row>
        <row r="81">
          <cell r="F81" t="str">
            <v>m</v>
          </cell>
          <cell r="G81">
            <v>10</v>
          </cell>
          <cell r="K81" t="str">
            <v>y</v>
          </cell>
          <cell r="M81" t="str">
            <v>y</v>
          </cell>
          <cell r="N81" t="str">
            <v>y</v>
          </cell>
          <cell r="BL81">
            <v>0</v>
          </cell>
        </row>
        <row r="82">
          <cell r="G82">
            <v>10</v>
          </cell>
          <cell r="BL82">
            <v>0</v>
          </cell>
        </row>
        <row r="83">
          <cell r="F83" t="str">
            <v>f</v>
          </cell>
          <cell r="G83">
            <v>9</v>
          </cell>
          <cell r="I83" t="str">
            <v>White British</v>
          </cell>
          <cell r="K83" t="str">
            <v>n</v>
          </cell>
          <cell r="M83" t="str">
            <v>y</v>
          </cell>
          <cell r="N83" t="str">
            <v>y</v>
          </cell>
          <cell r="BL83">
            <v>0</v>
          </cell>
        </row>
        <row r="84">
          <cell r="F84" t="str">
            <v>f</v>
          </cell>
          <cell r="G84">
            <v>9</v>
          </cell>
          <cell r="I84" t="str">
            <v>White British</v>
          </cell>
          <cell r="M84" t="str">
            <v>y</v>
          </cell>
          <cell r="N84" t="str">
            <v>y</v>
          </cell>
          <cell r="BL84">
            <v>0</v>
          </cell>
        </row>
        <row r="85">
          <cell r="F85" t="str">
            <v>m</v>
          </cell>
          <cell r="G85">
            <v>9</v>
          </cell>
          <cell r="I85" t="str">
            <v>White British</v>
          </cell>
          <cell r="N85" t="str">
            <v>y</v>
          </cell>
          <cell r="BL85">
            <v>0</v>
          </cell>
        </row>
        <row r="86">
          <cell r="F86" t="str">
            <v>m</v>
          </cell>
          <cell r="G86">
            <v>9</v>
          </cell>
          <cell r="I86" t="str">
            <v>White British</v>
          </cell>
          <cell r="K86" t="str">
            <v>n</v>
          </cell>
          <cell r="M86" t="str">
            <v>y</v>
          </cell>
          <cell r="N86" t="str">
            <v>y</v>
          </cell>
          <cell r="BL86">
            <v>0</v>
          </cell>
        </row>
        <row r="87">
          <cell r="F87" t="str">
            <v>m</v>
          </cell>
          <cell r="G87">
            <v>9</v>
          </cell>
          <cell r="M87" t="str">
            <v>y</v>
          </cell>
          <cell r="N87" t="str">
            <v>y</v>
          </cell>
          <cell r="BL87">
            <v>0</v>
          </cell>
        </row>
        <row r="88">
          <cell r="F88" t="str">
            <v>m</v>
          </cell>
          <cell r="G88">
            <v>9</v>
          </cell>
          <cell r="K88" t="str">
            <v>N</v>
          </cell>
          <cell r="M88" t="str">
            <v>Y</v>
          </cell>
          <cell r="N88" t="str">
            <v>Y</v>
          </cell>
          <cell r="BL88">
            <v>0</v>
          </cell>
        </row>
        <row r="89">
          <cell r="F89" t="str">
            <v>m</v>
          </cell>
          <cell r="G89">
            <v>9</v>
          </cell>
          <cell r="I89" t="str">
            <v>White British</v>
          </cell>
          <cell r="N89" t="str">
            <v>y</v>
          </cell>
          <cell r="BL89">
            <v>0</v>
          </cell>
        </row>
        <row r="90">
          <cell r="F90" t="str">
            <v>f</v>
          </cell>
          <cell r="G90">
            <v>9</v>
          </cell>
          <cell r="K90" t="str">
            <v>n</v>
          </cell>
          <cell r="M90" t="str">
            <v>y</v>
          </cell>
          <cell r="N90" t="str">
            <v>y</v>
          </cell>
          <cell r="BL90">
            <v>0</v>
          </cell>
        </row>
        <row r="91">
          <cell r="F91" t="str">
            <v>f</v>
          </cell>
          <cell r="G91">
            <v>9</v>
          </cell>
          <cell r="I91" t="str">
            <v>White</v>
          </cell>
          <cell r="M91" t="str">
            <v>n</v>
          </cell>
          <cell r="N91" t="str">
            <v>n</v>
          </cell>
          <cell r="BL91">
            <v>0</v>
          </cell>
        </row>
        <row r="92">
          <cell r="F92" t="str">
            <v>m</v>
          </cell>
          <cell r="G92">
            <v>9</v>
          </cell>
          <cell r="I92" t="str">
            <v>Other ethnic groups</v>
          </cell>
          <cell r="K92" t="str">
            <v>y</v>
          </cell>
          <cell r="M92" t="str">
            <v>y</v>
          </cell>
          <cell r="N92" t="str">
            <v>y</v>
          </cell>
          <cell r="O92" t="str">
            <v>S=EHCP+TU</v>
          </cell>
          <cell r="BL92">
            <v>0</v>
          </cell>
        </row>
        <row r="93">
          <cell r="F93" t="str">
            <v>m</v>
          </cell>
          <cell r="G93">
            <v>9</v>
          </cell>
          <cell r="BL93">
            <v>0</v>
          </cell>
        </row>
        <row r="94">
          <cell r="F94" t="str">
            <v>m</v>
          </cell>
          <cell r="G94">
            <v>9</v>
          </cell>
          <cell r="I94" t="str">
            <v>White British</v>
          </cell>
          <cell r="K94" t="str">
            <v>n</v>
          </cell>
          <cell r="M94" t="str">
            <v>n</v>
          </cell>
          <cell r="N94" t="str">
            <v>y</v>
          </cell>
          <cell r="BL94">
            <v>0</v>
          </cell>
        </row>
        <row r="95">
          <cell r="F95" t="str">
            <v>m</v>
          </cell>
          <cell r="G95">
            <v>9</v>
          </cell>
          <cell r="I95" t="str">
            <v>White British</v>
          </cell>
          <cell r="K95" t="str">
            <v>y</v>
          </cell>
          <cell r="M95" t="str">
            <v>n</v>
          </cell>
          <cell r="N95" t="str">
            <v>y</v>
          </cell>
          <cell r="O95" t="str">
            <v>Q=TopUp</v>
          </cell>
          <cell r="BG95">
            <v>44887</v>
          </cell>
          <cell r="BI95">
            <v>15</v>
          </cell>
          <cell r="BK95">
            <v>10</v>
          </cell>
          <cell r="BL95">
            <v>25</v>
          </cell>
        </row>
        <row r="96">
          <cell r="F96" t="str">
            <v>f</v>
          </cell>
          <cell r="G96">
            <v>9</v>
          </cell>
          <cell r="I96" t="str">
            <v>White British</v>
          </cell>
          <cell r="M96" t="str">
            <v>y</v>
          </cell>
          <cell r="N96" t="str">
            <v>y</v>
          </cell>
          <cell r="BL96">
            <v>0</v>
          </cell>
        </row>
        <row r="97">
          <cell r="F97" t="str">
            <v>f</v>
          </cell>
          <cell r="G97">
            <v>9</v>
          </cell>
          <cell r="I97" t="str">
            <v>White British</v>
          </cell>
          <cell r="M97" t="str">
            <v>y</v>
          </cell>
          <cell r="N97" t="str">
            <v>y</v>
          </cell>
          <cell r="BL97">
            <v>0</v>
          </cell>
        </row>
        <row r="98">
          <cell r="F98" t="str">
            <v>m</v>
          </cell>
          <cell r="G98">
            <v>9</v>
          </cell>
          <cell r="K98" t="str">
            <v>n</v>
          </cell>
          <cell r="M98" t="str">
            <v>y</v>
          </cell>
          <cell r="N98" t="str">
            <v>y</v>
          </cell>
          <cell r="BL98">
            <v>0</v>
          </cell>
        </row>
        <row r="99">
          <cell r="F99" t="str">
            <v>m</v>
          </cell>
          <cell r="G99">
            <v>9</v>
          </cell>
          <cell r="BL99">
            <v>0</v>
          </cell>
        </row>
        <row r="100">
          <cell r="F100" t="str">
            <v>m</v>
          </cell>
          <cell r="G100">
            <v>9</v>
          </cell>
          <cell r="I100" t="str">
            <v>White British</v>
          </cell>
          <cell r="K100" t="str">
            <v>n</v>
          </cell>
          <cell r="M100" t="str">
            <v>y</v>
          </cell>
          <cell r="N100" t="str">
            <v>y</v>
          </cell>
          <cell r="BL100">
            <v>0</v>
          </cell>
        </row>
        <row r="101">
          <cell r="F101" t="str">
            <v>m</v>
          </cell>
          <cell r="G101">
            <v>8</v>
          </cell>
          <cell r="I101" t="str">
            <v>White British</v>
          </cell>
          <cell r="M101" t="str">
            <v>y</v>
          </cell>
          <cell r="N101" t="str">
            <v>y</v>
          </cell>
          <cell r="BL101">
            <v>0</v>
          </cell>
        </row>
        <row r="102">
          <cell r="F102" t="str">
            <v>m</v>
          </cell>
          <cell r="G102">
            <v>8</v>
          </cell>
          <cell r="I102" t="str">
            <v>White British</v>
          </cell>
          <cell r="K102" t="str">
            <v>y</v>
          </cell>
          <cell r="BL102">
            <v>0</v>
          </cell>
        </row>
        <row r="103">
          <cell r="F103" t="str">
            <v>f</v>
          </cell>
          <cell r="G103">
            <v>8</v>
          </cell>
          <cell r="I103" t="str">
            <v>White British</v>
          </cell>
          <cell r="M103" t="str">
            <v>y</v>
          </cell>
          <cell r="N103" t="str">
            <v>y</v>
          </cell>
          <cell r="BL103">
            <v>0</v>
          </cell>
        </row>
        <row r="104">
          <cell r="F104" t="str">
            <v>m</v>
          </cell>
          <cell r="G104">
            <v>8</v>
          </cell>
          <cell r="K104" t="str">
            <v>N</v>
          </cell>
          <cell r="BL104">
            <v>0</v>
          </cell>
        </row>
        <row r="105">
          <cell r="F105" t="str">
            <v>m</v>
          </cell>
          <cell r="G105">
            <v>8</v>
          </cell>
          <cell r="I105" t="str">
            <v>White British</v>
          </cell>
          <cell r="M105" t="str">
            <v>y</v>
          </cell>
          <cell r="N105" t="str">
            <v>y</v>
          </cell>
          <cell r="BL105">
            <v>0</v>
          </cell>
        </row>
        <row r="106">
          <cell r="F106" t="str">
            <v>m</v>
          </cell>
          <cell r="G106">
            <v>8</v>
          </cell>
          <cell r="M106" t="str">
            <v>y</v>
          </cell>
          <cell r="N106" t="str">
            <v>y</v>
          </cell>
          <cell r="BL106">
            <v>0</v>
          </cell>
        </row>
        <row r="107">
          <cell r="F107" t="str">
            <v>m</v>
          </cell>
          <cell r="G107">
            <v>8</v>
          </cell>
          <cell r="I107" t="str">
            <v>White British</v>
          </cell>
          <cell r="BK107">
            <v>6</v>
          </cell>
          <cell r="BL107">
            <v>6</v>
          </cell>
        </row>
        <row r="108">
          <cell r="F108" t="str">
            <v>M</v>
          </cell>
          <cell r="G108">
            <v>8</v>
          </cell>
          <cell r="K108" t="str">
            <v>n</v>
          </cell>
          <cell r="M108" t="str">
            <v>y</v>
          </cell>
          <cell r="N108" t="str">
            <v>y</v>
          </cell>
          <cell r="AK108" t="str">
            <v>Will likely be</v>
          </cell>
          <cell r="BL108">
            <v>0</v>
          </cell>
        </row>
        <row r="109">
          <cell r="F109" t="str">
            <v>m</v>
          </cell>
          <cell r="G109">
            <v>8</v>
          </cell>
          <cell r="M109" t="str">
            <v>Y</v>
          </cell>
          <cell r="N109" t="str">
            <v>Y</v>
          </cell>
          <cell r="BL109">
            <v>0</v>
          </cell>
        </row>
        <row r="110">
          <cell r="F110" t="str">
            <v>M</v>
          </cell>
          <cell r="G110">
            <v>8</v>
          </cell>
          <cell r="M110" t="str">
            <v>Y</v>
          </cell>
          <cell r="N110" t="str">
            <v>Y</v>
          </cell>
          <cell r="BL110">
            <v>0</v>
          </cell>
        </row>
        <row r="111">
          <cell r="F111" t="str">
            <v>m</v>
          </cell>
          <cell r="G111">
            <v>8</v>
          </cell>
          <cell r="BL111">
            <v>0</v>
          </cell>
        </row>
        <row r="112">
          <cell r="F112" t="str">
            <v>f</v>
          </cell>
          <cell r="G112">
            <v>8</v>
          </cell>
          <cell r="I112" t="str">
            <v>White</v>
          </cell>
          <cell r="M112" t="str">
            <v>y</v>
          </cell>
          <cell r="N112" t="str">
            <v>y</v>
          </cell>
          <cell r="R112" t="str">
            <v>Other LA</v>
          </cell>
          <cell r="BL112">
            <v>0</v>
          </cell>
        </row>
        <row r="113">
          <cell r="F113" t="str">
            <v>m</v>
          </cell>
          <cell r="G113">
            <v>8</v>
          </cell>
          <cell r="I113" t="str">
            <v>White British</v>
          </cell>
          <cell r="BL113">
            <v>0</v>
          </cell>
        </row>
        <row r="114">
          <cell r="F114" t="str">
            <v>m</v>
          </cell>
          <cell r="G114">
            <v>8</v>
          </cell>
          <cell r="I114" t="str">
            <v>White British</v>
          </cell>
          <cell r="M114" t="str">
            <v>y</v>
          </cell>
          <cell r="N114" t="str">
            <v>y</v>
          </cell>
          <cell r="BL114">
            <v>0</v>
          </cell>
        </row>
        <row r="115">
          <cell r="F115" t="str">
            <v>m</v>
          </cell>
          <cell r="G115">
            <v>8</v>
          </cell>
          <cell r="I115" t="str">
            <v>White British</v>
          </cell>
          <cell r="K115" t="str">
            <v>y</v>
          </cell>
          <cell r="BL115">
            <v>0</v>
          </cell>
        </row>
        <row r="116">
          <cell r="F116" t="str">
            <v>m</v>
          </cell>
          <cell r="G116">
            <v>8</v>
          </cell>
          <cell r="I116" t="str">
            <v>White British</v>
          </cell>
          <cell r="K116" t="str">
            <v>n</v>
          </cell>
          <cell r="M116" t="str">
            <v>y</v>
          </cell>
          <cell r="N116" t="str">
            <v>y</v>
          </cell>
          <cell r="BL116">
            <v>0</v>
          </cell>
        </row>
        <row r="117">
          <cell r="F117" t="str">
            <v>F</v>
          </cell>
          <cell r="G117">
            <v>7</v>
          </cell>
          <cell r="I117" t="str">
            <v>White</v>
          </cell>
          <cell r="K117" t="str">
            <v>Y</v>
          </cell>
          <cell r="N117" t="str">
            <v>Y</v>
          </cell>
          <cell r="O117" t="str">
            <v>P=FormAss</v>
          </cell>
          <cell r="BL117">
            <v>0</v>
          </cell>
        </row>
        <row r="118">
          <cell r="F118" t="str">
            <v>m</v>
          </cell>
          <cell r="G118">
            <v>7</v>
          </cell>
          <cell r="K118" t="str">
            <v>n</v>
          </cell>
          <cell r="M118" t="str">
            <v>n</v>
          </cell>
          <cell r="N118" t="str">
            <v>n</v>
          </cell>
          <cell r="BL118">
            <v>0</v>
          </cell>
        </row>
        <row r="233">
          <cell r="BL233">
            <v>0</v>
          </cell>
        </row>
        <row r="234">
          <cell r="BL234">
            <v>0</v>
          </cell>
        </row>
        <row r="235">
          <cell r="BL235">
            <v>0</v>
          </cell>
        </row>
        <row r="236">
          <cell r="BL236">
            <v>0</v>
          </cell>
        </row>
        <row r="237">
          <cell r="BL237">
            <v>0</v>
          </cell>
        </row>
        <row r="238">
          <cell r="BL238">
            <v>0</v>
          </cell>
        </row>
        <row r="239">
          <cell r="BL239">
            <v>0</v>
          </cell>
        </row>
        <row r="240">
          <cell r="BL240">
            <v>0</v>
          </cell>
        </row>
        <row r="241">
          <cell r="BL241">
            <v>0</v>
          </cell>
        </row>
        <row r="242">
          <cell r="BL242">
            <v>0</v>
          </cell>
        </row>
        <row r="243">
          <cell r="BL243">
            <v>0</v>
          </cell>
        </row>
        <row r="244">
          <cell r="BL244">
            <v>0</v>
          </cell>
        </row>
        <row r="245">
          <cell r="BL245">
            <v>0</v>
          </cell>
        </row>
        <row r="246">
          <cell r="BL246">
            <v>0</v>
          </cell>
        </row>
        <row r="247">
          <cell r="BL247">
            <v>0</v>
          </cell>
        </row>
        <row r="248">
          <cell r="BL248">
            <v>0</v>
          </cell>
        </row>
        <row r="249">
          <cell r="BL249">
            <v>0</v>
          </cell>
        </row>
        <row r="250">
          <cell r="BL250">
            <v>0</v>
          </cell>
        </row>
        <row r="251">
          <cell r="BL251">
            <v>0</v>
          </cell>
        </row>
        <row r="252">
          <cell r="BL252">
            <v>0</v>
          </cell>
        </row>
        <row r="253">
          <cell r="BL253">
            <v>0</v>
          </cell>
        </row>
        <row r="254">
          <cell r="BL254">
            <v>0</v>
          </cell>
        </row>
        <row r="255">
          <cell r="BL255">
            <v>0</v>
          </cell>
        </row>
        <row r="256">
          <cell r="BL256">
            <v>0</v>
          </cell>
        </row>
        <row r="257">
          <cell r="BL257">
            <v>0</v>
          </cell>
        </row>
        <row r="258">
          <cell r="BL258">
            <v>0</v>
          </cell>
        </row>
        <row r="259">
          <cell r="BL259">
            <v>0</v>
          </cell>
        </row>
        <row r="260">
          <cell r="BL260">
            <v>0</v>
          </cell>
        </row>
        <row r="261">
          <cell r="BL261">
            <v>0</v>
          </cell>
        </row>
        <row r="262">
          <cell r="BL262">
            <v>0</v>
          </cell>
        </row>
        <row r="263">
          <cell r="BL263">
            <v>0</v>
          </cell>
        </row>
        <row r="264">
          <cell r="BL264">
            <v>0</v>
          </cell>
        </row>
        <row r="265">
          <cell r="BL265">
            <v>0</v>
          </cell>
        </row>
        <row r="266">
          <cell r="BL266">
            <v>0</v>
          </cell>
        </row>
        <row r="267">
          <cell r="BL267">
            <v>0</v>
          </cell>
        </row>
        <row r="268">
          <cell r="BL268">
            <v>0</v>
          </cell>
        </row>
        <row r="269">
          <cell r="BL269">
            <v>0</v>
          </cell>
        </row>
        <row r="270">
          <cell r="BL270">
            <v>0</v>
          </cell>
        </row>
        <row r="271">
          <cell r="BL271">
            <v>0</v>
          </cell>
        </row>
        <row r="272">
          <cell r="BL272">
            <v>0</v>
          </cell>
        </row>
        <row r="273">
          <cell r="BL273">
            <v>0</v>
          </cell>
        </row>
        <row r="274">
          <cell r="BL274">
            <v>0</v>
          </cell>
        </row>
        <row r="275">
          <cell r="BL275">
            <v>0</v>
          </cell>
        </row>
        <row r="276">
          <cell r="BL276">
            <v>0</v>
          </cell>
        </row>
        <row r="277">
          <cell r="BL277">
            <v>0</v>
          </cell>
        </row>
        <row r="278">
          <cell r="BL278">
            <v>0</v>
          </cell>
        </row>
        <row r="279">
          <cell r="BL279">
            <v>0</v>
          </cell>
        </row>
        <row r="280">
          <cell r="BL280">
            <v>0</v>
          </cell>
        </row>
        <row r="281">
          <cell r="BL281">
            <v>0</v>
          </cell>
        </row>
        <row r="282">
          <cell r="BL282">
            <v>0</v>
          </cell>
        </row>
        <row r="283">
          <cell r="BL283">
            <v>0</v>
          </cell>
        </row>
        <row r="284">
          <cell r="BL284">
            <v>0</v>
          </cell>
        </row>
        <row r="285">
          <cell r="BL285">
            <v>0</v>
          </cell>
        </row>
        <row r="286">
          <cell r="BL286">
            <v>0</v>
          </cell>
        </row>
        <row r="287">
          <cell r="BL287">
            <v>0</v>
          </cell>
        </row>
        <row r="288">
          <cell r="BL288">
            <v>0</v>
          </cell>
        </row>
        <row r="289">
          <cell r="BL289">
            <v>0</v>
          </cell>
        </row>
        <row r="290">
          <cell r="BL290">
            <v>0</v>
          </cell>
        </row>
        <row r="291">
          <cell r="BL291">
            <v>0</v>
          </cell>
        </row>
        <row r="292">
          <cell r="BL292">
            <v>0</v>
          </cell>
        </row>
        <row r="293">
          <cell r="BL293">
            <v>0</v>
          </cell>
        </row>
        <row r="294">
          <cell r="BL294">
            <v>0</v>
          </cell>
        </row>
        <row r="295">
          <cell r="BL295">
            <v>0</v>
          </cell>
        </row>
        <row r="296">
          <cell r="BL296">
            <v>0</v>
          </cell>
        </row>
        <row r="297">
          <cell r="BL297">
            <v>0</v>
          </cell>
        </row>
        <row r="298">
          <cell r="BL298">
            <v>0</v>
          </cell>
        </row>
        <row r="299">
          <cell r="BL299">
            <v>0</v>
          </cell>
        </row>
        <row r="300">
          <cell r="BL300">
            <v>0</v>
          </cell>
        </row>
        <row r="301">
          <cell r="BL301">
            <v>0</v>
          </cell>
        </row>
        <row r="302">
          <cell r="BL302">
            <v>0</v>
          </cell>
        </row>
        <row r="303">
          <cell r="BL303">
            <v>0</v>
          </cell>
        </row>
        <row r="304">
          <cell r="BL304">
            <v>0</v>
          </cell>
        </row>
        <row r="305">
          <cell r="BL305">
            <v>0</v>
          </cell>
        </row>
        <row r="306">
          <cell r="BL306">
            <v>0</v>
          </cell>
        </row>
        <row r="307">
          <cell r="BL307">
            <v>0</v>
          </cell>
        </row>
        <row r="308">
          <cell r="BL308">
            <v>0</v>
          </cell>
        </row>
        <row r="309">
          <cell r="BL309">
            <v>0</v>
          </cell>
        </row>
        <row r="310">
          <cell r="BL310">
            <v>0</v>
          </cell>
        </row>
        <row r="311">
          <cell r="BL311">
            <v>0</v>
          </cell>
        </row>
        <row r="312">
          <cell r="BL312">
            <v>0</v>
          </cell>
        </row>
        <row r="313">
          <cell r="BL313">
            <v>0</v>
          </cell>
        </row>
        <row r="314">
          <cell r="BL314">
            <v>0</v>
          </cell>
        </row>
        <row r="315">
          <cell r="BL315">
            <v>0</v>
          </cell>
        </row>
        <row r="316">
          <cell r="BL316">
            <v>0</v>
          </cell>
        </row>
        <row r="317">
          <cell r="BL317">
            <v>0</v>
          </cell>
        </row>
        <row r="318">
          <cell r="BL318">
            <v>0</v>
          </cell>
        </row>
        <row r="319">
          <cell r="BL319">
            <v>0</v>
          </cell>
        </row>
        <row r="320">
          <cell r="BL320">
            <v>0</v>
          </cell>
        </row>
        <row r="321">
          <cell r="BL321">
            <v>0</v>
          </cell>
        </row>
        <row r="322">
          <cell r="BL322">
            <v>0</v>
          </cell>
        </row>
        <row r="323">
          <cell r="BL323">
            <v>0</v>
          </cell>
        </row>
        <row r="324">
          <cell r="BL324">
            <v>0</v>
          </cell>
        </row>
        <row r="325">
          <cell r="BL325">
            <v>0</v>
          </cell>
        </row>
        <row r="326">
          <cell r="BL326">
            <v>0</v>
          </cell>
        </row>
        <row r="327">
          <cell r="BL327">
            <v>0</v>
          </cell>
        </row>
        <row r="328">
          <cell r="BL328">
            <v>0</v>
          </cell>
        </row>
        <row r="329">
          <cell r="BL329">
            <v>0</v>
          </cell>
        </row>
        <row r="330">
          <cell r="BL330">
            <v>0</v>
          </cell>
        </row>
        <row r="331">
          <cell r="BL331">
            <v>0</v>
          </cell>
        </row>
        <row r="332">
          <cell r="BL332">
            <v>0</v>
          </cell>
        </row>
        <row r="333">
          <cell r="BL333">
            <v>0</v>
          </cell>
        </row>
        <row r="334">
          <cell r="BL334">
            <v>0</v>
          </cell>
        </row>
        <row r="335">
          <cell r="BL335">
            <v>0</v>
          </cell>
        </row>
        <row r="336">
          <cell r="BL336">
            <v>0</v>
          </cell>
        </row>
        <row r="367">
          <cell r="R367" t="str">
            <v>City of L'c</v>
          </cell>
        </row>
        <row r="368">
          <cell r="R368" t="str">
            <v>Other LA</v>
          </cell>
        </row>
      </sheetData>
      <sheetData sheetId="5"/>
      <sheetData sheetId="6"/>
      <sheetData sheetId="7"/>
      <sheetData sheetId="8">
        <row r="12">
          <cell r="I12">
            <v>0.24093620927030748</v>
          </cell>
          <cell r="S12">
            <v>0.30977512620468106</v>
          </cell>
          <cell r="AA12">
            <v>0.55071133547498852</v>
          </cell>
        </row>
        <row r="21">
          <cell r="I21">
            <v>0.16175994823681655</v>
          </cell>
          <cell r="S21">
            <v>0.45292785506308636</v>
          </cell>
          <cell r="AA21">
            <v>0.61468780329990291</v>
          </cell>
        </row>
        <row r="29">
          <cell r="I29">
            <v>0.22585128561501042</v>
          </cell>
          <cell r="AA29">
            <v>0.55594162612925646</v>
          </cell>
        </row>
        <row r="36">
          <cell r="I36">
            <v>0.35786177588906282</v>
          </cell>
          <cell r="S36">
            <v>0.35786177588906282</v>
          </cell>
          <cell r="AA36">
            <v>0.71572355177812563</v>
          </cell>
        </row>
        <row r="50">
          <cell r="I50">
            <v>0.10695187165775401</v>
          </cell>
          <cell r="S50">
            <v>0.22918258212375858</v>
          </cell>
          <cell r="AA50">
            <v>0.33613445378151258</v>
          </cell>
        </row>
        <row r="51">
          <cell r="I51">
            <v>0.19364124035064767</v>
          </cell>
          <cell r="S51">
            <v>0.31401282219023946</v>
          </cell>
          <cell r="AA51">
            <v>0.50765406254088707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642FD-2A42-49F9-936B-E2A91B3E1D65}">
  <dimension ref="A1:U249"/>
  <sheetViews>
    <sheetView tabSelected="1" topLeftCell="A39" workbookViewId="0">
      <selection sqref="A1:U249"/>
    </sheetView>
  </sheetViews>
  <sheetFormatPr defaultRowHeight="15" x14ac:dyDescent="0.25"/>
  <sheetData>
    <row r="1" spans="1:21" ht="18.7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</row>
    <row r="2" spans="1:21" ht="18.75" x14ac:dyDescent="0.4">
      <c r="A2" s="1" t="s">
        <v>1</v>
      </c>
      <c r="B2" s="3"/>
      <c r="C2" s="4" t="s">
        <v>2</v>
      </c>
      <c r="D2" s="4"/>
      <c r="E2" s="4"/>
      <c r="F2" s="4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</row>
    <row r="3" spans="1:2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  <c r="S3" s="3"/>
      <c r="T3" s="3"/>
      <c r="U3" s="3"/>
    </row>
    <row r="4" spans="1:21" ht="15.75" thickBot="1" x14ac:dyDescent="0.3">
      <c r="A4" s="5" t="s">
        <v>3</v>
      </c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  <c r="N4" s="3"/>
      <c r="O4" s="3"/>
      <c r="P4" s="3"/>
      <c r="Q4" s="3"/>
      <c r="R4" s="3"/>
      <c r="S4" s="3"/>
      <c r="T4" s="3"/>
      <c r="U4" s="3"/>
    </row>
    <row r="5" spans="1:21" x14ac:dyDescent="0.25">
      <c r="A5" s="6"/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8" t="s">
        <v>9</v>
      </c>
      <c r="H5" s="9"/>
      <c r="I5" s="10"/>
      <c r="J5" s="10"/>
      <c r="K5" s="10"/>
      <c r="L5" s="10"/>
      <c r="M5" s="10"/>
      <c r="N5" s="11"/>
      <c r="O5" s="3"/>
      <c r="P5" s="3"/>
      <c r="Q5" s="3"/>
      <c r="R5" s="3"/>
      <c r="S5" s="3"/>
      <c r="T5" s="3"/>
      <c r="U5" s="3"/>
    </row>
    <row r="6" spans="1:21" x14ac:dyDescent="0.25">
      <c r="A6" s="12" t="s">
        <v>10</v>
      </c>
      <c r="B6" s="13">
        <f>COUNTIF([1]HBEP!$G$8:$G$288,"11")</f>
        <v>45</v>
      </c>
      <c r="C6" s="13">
        <f>COUNTIF([1]LNCIP!$G$8:$G$199,"11")</f>
        <v>53</v>
      </c>
      <c r="D6" s="13">
        <f>COUNTIF([1]MSCIP!$G$8:$G$234,"11")</f>
        <v>32</v>
      </c>
      <c r="E6" s="13">
        <f>COUNTIF([1]SL!$G$8:$G$335,"11")</f>
        <v>78</v>
      </c>
      <c r="F6" s="13">
        <f>COUNTIF([1]NWLLIP!$G$8:$G$336,"11")</f>
        <v>25</v>
      </c>
      <c r="G6" s="14">
        <f>SUM(B6:F6)</f>
        <v>233</v>
      </c>
      <c r="H6" s="15"/>
      <c r="I6" s="15"/>
      <c r="J6" s="15"/>
      <c r="K6" s="15"/>
      <c r="L6" s="15"/>
      <c r="M6" s="15"/>
      <c r="N6" s="15"/>
      <c r="O6" s="3"/>
      <c r="P6" s="3"/>
      <c r="Q6" s="3"/>
      <c r="R6" s="3"/>
      <c r="S6" s="3"/>
      <c r="T6" s="3"/>
      <c r="U6" s="3"/>
    </row>
    <row r="7" spans="1:21" x14ac:dyDescent="0.25">
      <c r="A7" s="12" t="s">
        <v>11</v>
      </c>
      <c r="B7" s="13">
        <f>COUNTIF([1]HBEP!$G$8:$G$288,"10")</f>
        <v>58</v>
      </c>
      <c r="C7" s="13">
        <f>COUNTIF([1]LNCIP!$G$8:$G$199,"10")</f>
        <v>42</v>
      </c>
      <c r="D7" s="13">
        <f>COUNTIF([1]MSCIP!$G$8:$G$234,"10")</f>
        <v>42</v>
      </c>
      <c r="E7" s="13">
        <f>COUNTIF([1]SL!$G$8:$G$335,"10")</f>
        <v>62</v>
      </c>
      <c r="F7" s="13">
        <f>COUNTIF([1]NWLLIP!$G$8:$G$336,"10")</f>
        <v>34</v>
      </c>
      <c r="G7" s="14">
        <f>SUM(B7:F7)</f>
        <v>238</v>
      </c>
      <c r="H7" s="16"/>
      <c r="I7" s="17"/>
      <c r="J7" s="17"/>
      <c r="K7" s="17"/>
      <c r="L7" s="17"/>
      <c r="M7" s="17"/>
      <c r="N7" s="16"/>
      <c r="O7" s="3"/>
      <c r="P7" s="3"/>
      <c r="Q7" s="3"/>
      <c r="R7" s="3"/>
      <c r="S7" s="3"/>
      <c r="T7" s="3"/>
      <c r="U7" s="3"/>
    </row>
    <row r="8" spans="1:21" x14ac:dyDescent="0.25">
      <c r="A8" s="12" t="s">
        <v>12</v>
      </c>
      <c r="B8" s="13">
        <f>COUNTIF([1]HBEP!$G$8:$G$288,"9")</f>
        <v>71</v>
      </c>
      <c r="C8" s="13">
        <f>COUNTIF([1]LNCIP!$G$8:$G$199,"9")</f>
        <v>32</v>
      </c>
      <c r="D8" s="13">
        <f>COUNTIF([1]MSCIP!$G$8:$G$234,"9")</f>
        <v>33</v>
      </c>
      <c r="E8" s="13">
        <f>COUNTIF([1]SL!$G$8:$G$326,"9")</f>
        <v>66</v>
      </c>
      <c r="F8" s="13">
        <f>COUNTIF([1]NWLLIP!$G$8:$G$336,"9")</f>
        <v>26</v>
      </c>
      <c r="G8" s="14">
        <f>SUM(B8:F8)</f>
        <v>228</v>
      </c>
      <c r="H8" s="16"/>
      <c r="I8" s="17"/>
      <c r="J8" s="17"/>
      <c r="K8" s="17"/>
      <c r="L8" s="17"/>
      <c r="M8" s="17"/>
      <c r="N8" s="16"/>
      <c r="O8" s="3"/>
      <c r="P8" s="3"/>
      <c r="Q8" s="3"/>
      <c r="R8" s="3"/>
      <c r="S8" s="3"/>
      <c r="T8" s="3"/>
      <c r="U8" s="3"/>
    </row>
    <row r="9" spans="1:21" x14ac:dyDescent="0.25">
      <c r="A9" s="12" t="s">
        <v>13</v>
      </c>
      <c r="B9" s="13">
        <f>COUNTIF([1]HBEP!$G$8:$G$288,"8")</f>
        <v>46</v>
      </c>
      <c r="C9" s="13">
        <f>COUNTIF([1]LNCIP!$G$8:$G$199,"8")</f>
        <v>16</v>
      </c>
      <c r="D9" s="13">
        <f>COUNTIF([1]MSCIP!$G$8:$G$234,"8")</f>
        <v>27</v>
      </c>
      <c r="E9" s="13">
        <f>COUNTIF([1]SL!$G$8:$G$25126,"8")</f>
        <v>57</v>
      </c>
      <c r="F9" s="13">
        <f>COUNTIF([1]NWLLIP!$G$8:$G$336,"8")</f>
        <v>24</v>
      </c>
      <c r="G9" s="14">
        <f>SUM(B9:F9)</f>
        <v>170</v>
      </c>
      <c r="H9" s="18"/>
      <c r="I9" s="19"/>
      <c r="J9" s="19"/>
      <c r="K9" s="19"/>
      <c r="L9" s="19"/>
      <c r="M9" s="19"/>
      <c r="N9" s="18"/>
      <c r="O9" s="3"/>
      <c r="P9" s="3"/>
      <c r="Q9" s="3"/>
      <c r="R9" s="3"/>
      <c r="S9" s="3"/>
      <c r="T9" s="3"/>
      <c r="U9" s="3"/>
    </row>
    <row r="10" spans="1:21" x14ac:dyDescent="0.25">
      <c r="A10" s="12" t="s">
        <v>14</v>
      </c>
      <c r="B10" s="13">
        <f>COUNTIF([1]HBEP!$G$8:$G$288,"7")</f>
        <v>11</v>
      </c>
      <c r="C10" s="13">
        <f>COUNTIF([1]LNCIP!$G$8:$G$199,"7")</f>
        <v>7</v>
      </c>
      <c r="D10" s="13">
        <f>COUNTIF([1]MSCIP!$G$8:$G$234,"7")</f>
        <v>11</v>
      </c>
      <c r="E10" s="13">
        <f>COUNTIF([1]SL!$G$8:$G$335,"7")</f>
        <v>13</v>
      </c>
      <c r="F10" s="13">
        <f>COUNTIF([1]NWLLIP!$G$8:$G$336,"7")</f>
        <v>2</v>
      </c>
      <c r="G10" s="14">
        <f>SUM(B10:F10)</f>
        <v>44</v>
      </c>
      <c r="H10" s="18"/>
      <c r="I10" s="19"/>
      <c r="J10" s="19"/>
      <c r="K10" s="19"/>
      <c r="L10" s="19"/>
      <c r="M10" s="19"/>
      <c r="N10" s="18"/>
      <c r="O10" s="3"/>
      <c r="P10" s="3"/>
      <c r="Q10" s="3"/>
      <c r="R10" s="3"/>
      <c r="S10" s="3"/>
      <c r="T10" s="3"/>
      <c r="U10" s="3"/>
    </row>
    <row r="11" spans="1:21" x14ac:dyDescent="0.25">
      <c r="A11" s="20" t="s">
        <v>15</v>
      </c>
      <c r="B11" s="21">
        <f>SUM(B6:B10)</f>
        <v>231</v>
      </c>
      <c r="C11" s="21">
        <f t="shared" ref="C11:G11" si="0">SUM(C6:C10)</f>
        <v>150</v>
      </c>
      <c r="D11" s="21">
        <f t="shared" si="0"/>
        <v>145</v>
      </c>
      <c r="E11" s="21">
        <f t="shared" si="0"/>
        <v>276</v>
      </c>
      <c r="F11" s="21">
        <f t="shared" si="0"/>
        <v>111</v>
      </c>
      <c r="G11" s="22">
        <f t="shared" si="0"/>
        <v>913</v>
      </c>
      <c r="H11" s="23" t="s">
        <v>16</v>
      </c>
      <c r="I11" s="23"/>
      <c r="J11" s="23"/>
      <c r="K11" s="23"/>
      <c r="L11" s="23"/>
      <c r="M11" s="23"/>
      <c r="N11" s="23"/>
      <c r="O11" s="3"/>
      <c r="P11" s="3"/>
      <c r="Q11" s="3"/>
      <c r="R11" s="3"/>
      <c r="S11" s="3"/>
      <c r="T11" s="3"/>
      <c r="U11" s="3"/>
    </row>
    <row r="12" spans="1:21" x14ac:dyDescent="0.25">
      <c r="A12" s="24" t="s">
        <v>17</v>
      </c>
      <c r="B12" s="25">
        <v>31</v>
      </c>
      <c r="C12" s="25">
        <v>135</v>
      </c>
      <c r="D12" s="25">
        <v>45</v>
      </c>
      <c r="E12" s="25">
        <v>64</v>
      </c>
      <c r="F12" s="25">
        <v>23</v>
      </c>
      <c r="G12" s="26">
        <v>298</v>
      </c>
      <c r="H12" s="27"/>
      <c r="I12" s="27"/>
      <c r="J12" s="27"/>
      <c r="K12" s="27"/>
      <c r="L12" s="27"/>
      <c r="M12" s="27"/>
      <c r="N12" s="27"/>
      <c r="O12" s="3"/>
      <c r="P12" s="3"/>
      <c r="Q12" s="3"/>
      <c r="R12" s="3"/>
      <c r="S12" s="3"/>
      <c r="T12" s="3"/>
      <c r="U12" s="3"/>
    </row>
    <row r="13" spans="1:21" x14ac:dyDescent="0.25">
      <c r="A13" s="24" t="s">
        <v>18</v>
      </c>
      <c r="B13" s="25">
        <v>79</v>
      </c>
      <c r="C13" s="25">
        <v>116</v>
      </c>
      <c r="D13" s="25">
        <v>87</v>
      </c>
      <c r="E13" s="25">
        <v>63</v>
      </c>
      <c r="F13" s="25">
        <v>45</v>
      </c>
      <c r="G13" s="26">
        <v>390</v>
      </c>
      <c r="H13" s="28"/>
      <c r="I13" s="28"/>
      <c r="J13" s="28"/>
      <c r="K13" s="28"/>
      <c r="L13" s="28"/>
      <c r="M13" s="28"/>
      <c r="N13" s="28"/>
      <c r="O13" s="3"/>
      <c r="P13" s="3"/>
      <c r="Q13" s="3"/>
      <c r="R13" s="3"/>
      <c r="S13" s="3"/>
      <c r="T13" s="3"/>
      <c r="U13" s="3"/>
    </row>
    <row r="14" spans="1:21" x14ac:dyDescent="0.25">
      <c r="A14" s="29" t="s">
        <v>19</v>
      </c>
      <c r="B14" s="30">
        <v>70</v>
      </c>
      <c r="C14" s="30">
        <v>105</v>
      </c>
      <c r="D14" s="30">
        <v>70</v>
      </c>
      <c r="E14" s="30">
        <v>98</v>
      </c>
      <c r="F14" s="30">
        <v>49</v>
      </c>
      <c r="G14" s="31">
        <v>392</v>
      </c>
      <c r="H14" s="32"/>
      <c r="I14" s="32"/>
      <c r="J14" s="32"/>
      <c r="K14" s="32"/>
      <c r="L14" s="32"/>
      <c r="M14" s="32"/>
      <c r="N14" s="32"/>
      <c r="O14" s="3"/>
      <c r="P14" s="3"/>
      <c r="Q14" s="3"/>
      <c r="R14" s="3"/>
      <c r="S14" s="3"/>
      <c r="T14" s="3"/>
      <c r="U14" s="3"/>
    </row>
    <row r="15" spans="1:21" x14ac:dyDescent="0.25">
      <c r="A15" s="29" t="s">
        <v>20</v>
      </c>
      <c r="B15" s="30">
        <v>66</v>
      </c>
      <c r="C15" s="30">
        <v>97</v>
      </c>
      <c r="D15" s="30">
        <v>55</v>
      </c>
      <c r="E15" s="30">
        <v>103</v>
      </c>
      <c r="F15" s="30">
        <v>43</v>
      </c>
      <c r="G15" s="31">
        <v>364</v>
      </c>
      <c r="H15" s="32"/>
      <c r="I15" s="32"/>
      <c r="J15" s="32"/>
      <c r="K15" s="32"/>
      <c r="L15" s="32"/>
      <c r="M15" s="32"/>
      <c r="N15" s="32"/>
      <c r="O15" s="3"/>
      <c r="P15" s="3"/>
      <c r="Q15" s="3"/>
      <c r="R15" s="3"/>
      <c r="S15" s="3"/>
      <c r="T15" s="3"/>
      <c r="U15" s="3"/>
    </row>
    <row r="16" spans="1:21" x14ac:dyDescent="0.25">
      <c r="A16" s="29" t="s">
        <v>21</v>
      </c>
      <c r="B16" s="33">
        <v>65</v>
      </c>
      <c r="C16" s="33">
        <v>59</v>
      </c>
      <c r="D16" s="33">
        <v>40</v>
      </c>
      <c r="E16" s="33">
        <v>73</v>
      </c>
      <c r="F16" s="33">
        <v>39</v>
      </c>
      <c r="G16" s="34">
        <v>276</v>
      </c>
      <c r="H16" s="32"/>
      <c r="I16" s="32"/>
      <c r="J16" s="32"/>
      <c r="K16" s="32"/>
      <c r="L16" s="32"/>
      <c r="M16" s="32"/>
      <c r="N16" s="32"/>
      <c r="O16" s="3"/>
      <c r="P16" s="3"/>
      <c r="Q16" s="3"/>
      <c r="R16" s="3"/>
      <c r="S16" s="3"/>
      <c r="T16" s="3"/>
      <c r="U16" s="3"/>
    </row>
    <row r="17" spans="1:21" x14ac:dyDescent="0.25">
      <c r="A17" s="29" t="s">
        <v>22</v>
      </c>
      <c r="B17" s="30">
        <v>74</v>
      </c>
      <c r="C17" s="30">
        <v>86</v>
      </c>
      <c r="D17" s="30">
        <v>85</v>
      </c>
      <c r="E17" s="30">
        <v>79</v>
      </c>
      <c r="F17" s="30">
        <v>28</v>
      </c>
      <c r="G17" s="31">
        <f>SUM(B17:F17)</f>
        <v>352</v>
      </c>
      <c r="H17" s="32"/>
      <c r="I17" s="32"/>
      <c r="J17" s="32"/>
      <c r="K17" s="32"/>
      <c r="L17" s="32"/>
      <c r="M17" s="32"/>
      <c r="N17" s="32"/>
      <c r="O17" s="3"/>
      <c r="P17" s="3"/>
      <c r="Q17" s="3"/>
      <c r="R17" s="3"/>
      <c r="S17" s="3"/>
      <c r="T17" s="3"/>
      <c r="U17" s="3"/>
    </row>
    <row r="18" spans="1:21" x14ac:dyDescent="0.25">
      <c r="A18" s="29" t="s">
        <v>23</v>
      </c>
      <c r="B18" s="30">
        <v>84</v>
      </c>
      <c r="C18" s="30">
        <v>125</v>
      </c>
      <c r="D18" s="30">
        <v>94</v>
      </c>
      <c r="E18" s="30">
        <v>106</v>
      </c>
      <c r="F18" s="30">
        <v>72</v>
      </c>
      <c r="G18" s="31">
        <v>481</v>
      </c>
      <c r="H18" s="35"/>
      <c r="I18" s="35"/>
      <c r="J18" s="35"/>
      <c r="K18" s="35"/>
      <c r="L18" s="35"/>
      <c r="M18" s="35"/>
      <c r="N18" s="35"/>
      <c r="O18" s="36"/>
      <c r="P18" s="36"/>
      <c r="Q18" s="36"/>
      <c r="R18" s="36"/>
      <c r="S18" s="36"/>
      <c r="T18" s="36"/>
      <c r="U18" s="36"/>
    </row>
    <row r="19" spans="1:21" x14ac:dyDescent="0.25">
      <c r="A19" s="37" t="s">
        <v>24</v>
      </c>
      <c r="B19" s="38">
        <v>125</v>
      </c>
      <c r="C19" s="38">
        <v>175</v>
      </c>
      <c r="D19" s="38">
        <v>99</v>
      </c>
      <c r="E19" s="38">
        <v>120</v>
      </c>
      <c r="F19" s="38">
        <v>62</v>
      </c>
      <c r="G19" s="39">
        <v>581</v>
      </c>
      <c r="H19" s="40"/>
      <c r="I19" s="40"/>
      <c r="J19" s="40"/>
      <c r="K19" s="40"/>
      <c r="L19" s="40"/>
      <c r="M19" s="40"/>
      <c r="N19" s="40"/>
      <c r="O19" s="3"/>
      <c r="P19" s="3"/>
      <c r="Q19" s="3"/>
      <c r="R19" s="3"/>
      <c r="S19" s="3"/>
      <c r="T19" s="3"/>
      <c r="U19" s="3"/>
    </row>
    <row r="20" spans="1:21" x14ac:dyDescent="0.25">
      <c r="A20" s="37" t="s">
        <v>25</v>
      </c>
      <c r="B20" s="38">
        <v>126</v>
      </c>
      <c r="C20" s="38">
        <v>132</v>
      </c>
      <c r="D20" s="38">
        <v>60</v>
      </c>
      <c r="E20" s="38">
        <v>103</v>
      </c>
      <c r="F20" s="38">
        <v>64</v>
      </c>
      <c r="G20" s="39">
        <v>485</v>
      </c>
      <c r="H20" s="40"/>
      <c r="I20" s="40"/>
      <c r="J20" s="40"/>
      <c r="K20" s="40"/>
      <c r="L20" s="40"/>
      <c r="M20" s="40"/>
      <c r="N20" s="40"/>
      <c r="O20" s="3"/>
      <c r="P20" s="3"/>
      <c r="Q20" s="3"/>
      <c r="R20" s="3"/>
      <c r="S20" s="3"/>
      <c r="T20" s="3"/>
      <c r="U20" s="3"/>
    </row>
    <row r="21" spans="1:21" x14ac:dyDescent="0.25">
      <c r="A21" s="41" t="s">
        <v>26</v>
      </c>
      <c r="B21" s="42">
        <v>139</v>
      </c>
      <c r="C21" s="42">
        <v>117</v>
      </c>
      <c r="D21" s="42">
        <v>92</v>
      </c>
      <c r="E21" s="42">
        <v>187</v>
      </c>
      <c r="F21" s="42">
        <v>84</v>
      </c>
      <c r="G21" s="43">
        <v>619</v>
      </c>
      <c r="H21" s="40"/>
      <c r="I21" s="40"/>
      <c r="J21" s="40"/>
      <c r="K21" s="40"/>
      <c r="L21" s="40"/>
      <c r="M21" s="40"/>
      <c r="N21" s="40"/>
      <c r="O21" s="3"/>
      <c r="P21" s="3"/>
      <c r="Q21" s="3"/>
      <c r="R21" s="3"/>
      <c r="S21" s="3"/>
      <c r="T21" s="3"/>
      <c r="U21" s="3"/>
    </row>
    <row r="22" spans="1:21" ht="15.75" thickBot="1" x14ac:dyDescent="0.3">
      <c r="A22" s="44" t="s">
        <v>27</v>
      </c>
      <c r="B22" s="45">
        <v>188</v>
      </c>
      <c r="C22" s="45">
        <v>135</v>
      </c>
      <c r="D22" s="45">
        <v>116</v>
      </c>
      <c r="E22" s="45">
        <v>234</v>
      </c>
      <c r="F22" s="45">
        <v>106</v>
      </c>
      <c r="G22" s="46">
        <v>779</v>
      </c>
      <c r="H22" s="40"/>
      <c r="I22" s="40"/>
      <c r="J22" s="40"/>
      <c r="K22" s="40"/>
      <c r="L22" s="40"/>
      <c r="M22" s="40"/>
      <c r="N22" s="40"/>
      <c r="O22" s="3"/>
      <c r="P22" s="3"/>
      <c r="Q22" s="3"/>
      <c r="R22" s="3"/>
      <c r="S22" s="3"/>
      <c r="T22" s="3"/>
      <c r="U22" s="3"/>
    </row>
    <row r="23" spans="1:21" x14ac:dyDescent="0.25">
      <c r="A23" s="3"/>
      <c r="B23" s="3"/>
      <c r="C23" s="3"/>
      <c r="D23" s="3"/>
      <c r="E23" s="3"/>
      <c r="F23" s="3"/>
      <c r="G23" s="3"/>
      <c r="H23" s="35" t="s">
        <v>28</v>
      </c>
      <c r="I23" s="40"/>
      <c r="J23" s="40"/>
      <c r="K23" s="40"/>
      <c r="L23" s="40"/>
      <c r="M23" s="40"/>
      <c r="N23" s="40"/>
      <c r="O23" s="3"/>
      <c r="P23" s="3"/>
      <c r="Q23" s="3"/>
      <c r="R23" s="3"/>
      <c r="S23" s="3"/>
      <c r="T23" s="3"/>
      <c r="U23" s="3"/>
    </row>
    <row r="24" spans="1:21" x14ac:dyDescent="0.25">
      <c r="A24" s="3"/>
      <c r="B24" s="2"/>
      <c r="C24" s="2"/>
      <c r="D24" s="2"/>
      <c r="E24" s="2"/>
      <c r="F24" s="2"/>
      <c r="G24" s="2"/>
      <c r="H24" s="40"/>
      <c r="I24" s="40"/>
      <c r="J24" s="40"/>
      <c r="K24" s="40"/>
      <c r="L24" s="40"/>
      <c r="M24" s="40"/>
      <c r="N24" s="40"/>
      <c r="O24" s="3"/>
      <c r="P24" s="3"/>
      <c r="Q24" s="3"/>
      <c r="R24" s="3"/>
      <c r="S24" s="3"/>
      <c r="T24" s="3"/>
      <c r="U24" s="3"/>
    </row>
    <row r="25" spans="1:21" x14ac:dyDescent="0.25">
      <c r="A25" s="5" t="s">
        <v>29</v>
      </c>
      <c r="B25" s="47"/>
      <c r="C25" s="47"/>
      <c r="D25" s="47"/>
      <c r="E25" s="47"/>
      <c r="F25" s="47"/>
      <c r="G25" s="47"/>
      <c r="H25" s="48"/>
      <c r="I25" s="48"/>
      <c r="J25" s="48"/>
      <c r="K25" s="48"/>
      <c r="L25" s="48"/>
      <c r="M25" s="48"/>
      <c r="N25" s="49"/>
      <c r="O25" s="3"/>
      <c r="P25" s="3"/>
      <c r="Q25" s="3" t="s">
        <v>30</v>
      </c>
      <c r="R25" s="3"/>
      <c r="S25" s="3"/>
      <c r="T25" s="3"/>
      <c r="U25" s="3"/>
    </row>
    <row r="26" spans="1:21" x14ac:dyDescent="0.25">
      <c r="A26" s="50"/>
      <c r="B26" s="51" t="s">
        <v>4</v>
      </c>
      <c r="C26" s="52" t="s">
        <v>31</v>
      </c>
      <c r="D26" s="51" t="s">
        <v>5</v>
      </c>
      <c r="E26" s="53" t="s">
        <v>32</v>
      </c>
      <c r="F26" s="51" t="s">
        <v>6</v>
      </c>
      <c r="G26" s="53" t="s">
        <v>6</v>
      </c>
      <c r="H26" s="51" t="s">
        <v>7</v>
      </c>
      <c r="I26" s="53" t="s">
        <v>33</v>
      </c>
      <c r="J26" s="51" t="s">
        <v>8</v>
      </c>
      <c r="K26" s="53" t="s">
        <v>34</v>
      </c>
      <c r="L26" s="51" t="s">
        <v>9</v>
      </c>
      <c r="M26" s="54" t="s">
        <v>35</v>
      </c>
      <c r="N26" s="55"/>
      <c r="O26" s="49"/>
      <c r="P26" s="49"/>
      <c r="Q26" s="49"/>
      <c r="R26" s="49"/>
      <c r="S26" s="49"/>
      <c r="T26" s="49"/>
      <c r="U26" s="49"/>
    </row>
    <row r="27" spans="1:21" x14ac:dyDescent="0.25">
      <c r="A27" s="56" t="s">
        <v>36</v>
      </c>
      <c r="B27" s="13">
        <f>COUNTIF([1]HBEP!$F$3:$F$288, "m*")</f>
        <v>104</v>
      </c>
      <c r="C27" s="57">
        <f>B27/(B$27+B$28)%</f>
        <v>68.874172185430467</v>
      </c>
      <c r="D27" s="13">
        <f>COUNTIF([1]LNCIP!$F$8:$F$199, "m")</f>
        <v>49</v>
      </c>
      <c r="E27" s="57">
        <f>D27/(D$27+D$28)%</f>
        <v>53.846153846153847</v>
      </c>
      <c r="F27" s="13">
        <f>COUNTIF([1]MSCIP!$F$3:$F$234, "m*")</f>
        <v>78</v>
      </c>
      <c r="G27" s="57">
        <f>F27/(F$27+F$28)%</f>
        <v>61.904761904761905</v>
      </c>
      <c r="H27" s="13">
        <f>COUNTIF([1]SL!$F$3:$F$335, "m*")</f>
        <v>215</v>
      </c>
      <c r="I27" s="57">
        <f>H27/(H$27+H$28)%</f>
        <v>72.881355932203391</v>
      </c>
      <c r="J27" s="13">
        <f>COUNTIF([1]NWLLIP!$F$3:$F$336, "m*")</f>
        <v>68</v>
      </c>
      <c r="K27" s="57">
        <f>J27/(J$27+J$28)%</f>
        <v>62.962962962962962</v>
      </c>
      <c r="L27" s="58">
        <f t="shared" ref="L27:L35" si="1">B27+D27+F27+H27+J27</f>
        <v>514</v>
      </c>
      <c r="M27" s="57">
        <f>L27/(L$27+L$28)%</f>
        <v>66.666666666666671</v>
      </c>
      <c r="N27" s="3"/>
      <c r="O27" s="3"/>
      <c r="P27" s="3"/>
      <c r="Q27" s="3"/>
      <c r="R27" s="3"/>
      <c r="S27" s="3"/>
      <c r="T27" s="3"/>
      <c r="U27" s="3"/>
    </row>
    <row r="28" spans="1:21" x14ac:dyDescent="0.25">
      <c r="A28" s="56" t="s">
        <v>37</v>
      </c>
      <c r="B28" s="13">
        <f>COUNTIF([1]HBEP!$F$3:$F$288, "f*")</f>
        <v>47</v>
      </c>
      <c r="C28" s="57">
        <f>B28/(B$27+B$28)%</f>
        <v>31.125827814569536</v>
      </c>
      <c r="D28" s="13">
        <f>COUNTIF([1]LNCIP!$F$8:$F$199, "f")</f>
        <v>42</v>
      </c>
      <c r="E28" s="57">
        <f>D28/(D$27+D$28)%</f>
        <v>46.153846153846153</v>
      </c>
      <c r="F28" s="13">
        <f>COUNTIF([1]MSCIP!$F$3:$F$234, "f*")</f>
        <v>48</v>
      </c>
      <c r="G28" s="57">
        <f>F28/(F$27+F$28)%</f>
        <v>38.095238095238095</v>
      </c>
      <c r="H28" s="13">
        <f>COUNTIF([1]SL!$F$3:$F$335, "f*")</f>
        <v>80</v>
      </c>
      <c r="I28" s="57">
        <f>H28/(H$27+H$28)%</f>
        <v>27.118644067796609</v>
      </c>
      <c r="J28" s="13">
        <f>COUNTIF([1]NWLLIP!$F$3:$F$336, "f*")</f>
        <v>40</v>
      </c>
      <c r="K28" s="57">
        <f>J28/(J$27+J$28)%</f>
        <v>37.037037037037038</v>
      </c>
      <c r="L28" s="58">
        <f t="shared" si="1"/>
        <v>257</v>
      </c>
      <c r="M28" s="57">
        <f>L28/(L$27+L$28)%</f>
        <v>33.333333333333336</v>
      </c>
      <c r="N28" s="3"/>
      <c r="O28" s="3"/>
      <c r="P28" s="3"/>
      <c r="Q28" s="3"/>
      <c r="R28" s="3"/>
      <c r="S28" s="3"/>
      <c r="T28" s="3"/>
      <c r="U28" s="3"/>
    </row>
    <row r="29" spans="1:21" x14ac:dyDescent="0.25">
      <c r="A29" s="56" t="s">
        <v>38</v>
      </c>
      <c r="B29" s="13">
        <f>COUNTIF([1]HBEP!$F$3:$F$288, "x*")</f>
        <v>28</v>
      </c>
      <c r="C29" s="57">
        <f>B29/$B$11*100</f>
        <v>12.121212121212121</v>
      </c>
      <c r="D29" s="13">
        <f>COUNTIF([1]LNCIP!$F$8:$F$199, "x*")</f>
        <v>28</v>
      </c>
      <c r="E29" s="57">
        <f>D29/$C$11*100</f>
        <v>18.666666666666668</v>
      </c>
      <c r="F29" s="13">
        <f>COUNTIF([1]MSCIP!$F$3:$F$234, "x*")</f>
        <v>10</v>
      </c>
      <c r="G29" s="57">
        <f>F29/D12*100</f>
        <v>22.222222222222221</v>
      </c>
      <c r="H29" s="13">
        <f>COUNTIF([1]SL!$F$3:$F$335, "x*")</f>
        <v>0</v>
      </c>
      <c r="I29" s="57">
        <f>H29/$E$11*100</f>
        <v>0</v>
      </c>
      <c r="J29" s="13">
        <f>COUNTIF([1]NWLLIP!$F$3:$F$336, "x*")</f>
        <v>0</v>
      </c>
      <c r="K29" s="57">
        <f>J29/$F$11*100</f>
        <v>0</v>
      </c>
      <c r="L29" s="58">
        <f t="shared" si="1"/>
        <v>66</v>
      </c>
      <c r="M29" s="59">
        <f>L29/$G$11*100</f>
        <v>7.2289156626506017</v>
      </c>
      <c r="N29" s="3"/>
      <c r="O29" s="3"/>
      <c r="P29" s="3"/>
      <c r="Q29" s="3"/>
      <c r="R29" s="3"/>
      <c r="S29" s="3"/>
      <c r="T29" s="3"/>
      <c r="U29" s="3"/>
    </row>
    <row r="30" spans="1:21" x14ac:dyDescent="0.25">
      <c r="A30" s="56" t="s">
        <v>39</v>
      </c>
      <c r="B30" s="13">
        <f>COUNTIF([1]HBEP!$I$3:$I$288, "whit*")</f>
        <v>107</v>
      </c>
      <c r="C30" s="57">
        <f>B30/$B$11*100</f>
        <v>46.320346320346324</v>
      </c>
      <c r="D30" s="13">
        <f>COUNTIF([1]LNCIP!$I$3:$I$199, "whit*")</f>
        <v>18</v>
      </c>
      <c r="E30" s="57">
        <f>D30/$C$11*100</f>
        <v>12</v>
      </c>
      <c r="F30" s="13">
        <f>COUNTIF([1]MSCIP!$I$3:$I$234, "whit*")</f>
        <v>70</v>
      </c>
      <c r="G30" s="57">
        <f>F30/$D$11*100</f>
        <v>48.275862068965516</v>
      </c>
      <c r="H30" s="13">
        <f>COUNTIF([1]SL!$I$3:$I$335, "whit*")</f>
        <v>227</v>
      </c>
      <c r="I30" s="57">
        <f>H30/$E$11*100</f>
        <v>82.246376811594203</v>
      </c>
      <c r="J30" s="13">
        <f>COUNTIF([1]NWLLIP!$I$3:$I$336, "whit*")</f>
        <v>76</v>
      </c>
      <c r="K30" s="57">
        <f>J30/$F$11*100</f>
        <v>68.468468468468473</v>
      </c>
      <c r="L30" s="58">
        <f t="shared" si="1"/>
        <v>498</v>
      </c>
      <c r="M30" s="59">
        <f>L30/$G$11*100</f>
        <v>54.54545454545454</v>
      </c>
      <c r="N30" s="60" t="s">
        <v>40</v>
      </c>
      <c r="O30" s="3"/>
      <c r="P30" s="3"/>
      <c r="Q30" s="3"/>
      <c r="R30" s="3"/>
      <c r="S30" s="3"/>
      <c r="T30" s="3"/>
      <c r="U30" s="3"/>
    </row>
    <row r="31" spans="1:21" x14ac:dyDescent="0.25">
      <c r="A31" s="56" t="s">
        <v>41</v>
      </c>
      <c r="B31" s="13">
        <f>COUNTIF([1]HBEP!$I$3:$I$288, "No info*")</f>
        <v>18</v>
      </c>
      <c r="C31" s="57">
        <f>B31/B11%</f>
        <v>7.7922077922077921</v>
      </c>
      <c r="D31" s="13">
        <f>COUNTIF([1]LNCIP!$I$3:$I$199, "No info*")</f>
        <v>66</v>
      </c>
      <c r="E31" s="57">
        <f>D31/C11%</f>
        <v>44</v>
      </c>
      <c r="F31" s="13">
        <f>COUNTIF([1]MSCIP!$I$3:$I$234, "No info*")</f>
        <v>37</v>
      </c>
      <c r="G31" s="57">
        <f>F31/D11%</f>
        <v>25.517241379310345</v>
      </c>
      <c r="H31" s="13">
        <f>COUNTIF([1]SL!$I$3:$I$335, "No info*")</f>
        <v>15</v>
      </c>
      <c r="I31" s="57">
        <f>H31/E11%</f>
        <v>5.4347826086956523</v>
      </c>
      <c r="J31" s="13">
        <f>COUNTIF([1]NWLLIP!$I$3:$I$336, "No info*")</f>
        <v>0</v>
      </c>
      <c r="K31" s="57">
        <f>J31/F11%</f>
        <v>0</v>
      </c>
      <c r="L31" s="58">
        <f>B31+D31+F31+H31+J31</f>
        <v>136</v>
      </c>
      <c r="M31" s="59">
        <f>L31/G11%</f>
        <v>14.895947426067906</v>
      </c>
      <c r="N31" s="60" t="s">
        <v>42</v>
      </c>
      <c r="O31" s="3"/>
      <c r="P31" s="3"/>
      <c r="Q31" s="3"/>
      <c r="R31" s="3"/>
      <c r="S31" s="3"/>
      <c r="T31" s="3"/>
      <c r="U31" s="3"/>
    </row>
    <row r="32" spans="1:21" x14ac:dyDescent="0.25">
      <c r="A32" s="56" t="s">
        <v>43</v>
      </c>
      <c r="B32" s="13">
        <f>COUNTIF([1]HBEP!$M$3:$M$288, "y*")</f>
        <v>10</v>
      </c>
      <c r="C32" s="57">
        <f>B32/$B$11*100</f>
        <v>4.329004329004329</v>
      </c>
      <c r="D32" s="13">
        <f>COUNTIF([1]LNCIP!$M$3:$M$199, "y*")</f>
        <v>20</v>
      </c>
      <c r="E32" s="57">
        <f>D32/$C$11*100</f>
        <v>13.333333333333334</v>
      </c>
      <c r="F32" s="13">
        <f>COUNTIF([1]MSCIP!$M$3:$M$234, "y*")</f>
        <v>28</v>
      </c>
      <c r="G32" s="57">
        <f>F32/$D$11*100</f>
        <v>19.310344827586206</v>
      </c>
      <c r="H32" s="13">
        <f>COUNTIF([1]SL!$M$3:$M$335, "y*")</f>
        <v>84</v>
      </c>
      <c r="I32" s="57">
        <f>H32/$E$11*100</f>
        <v>30.434782608695656</v>
      </c>
      <c r="J32" s="13">
        <f>COUNTIF([1]NWLLIP!$M$3:$M$336, "y*")</f>
        <v>63</v>
      </c>
      <c r="K32" s="57">
        <f>J32/$F$11*100</f>
        <v>56.756756756756758</v>
      </c>
      <c r="L32" s="58">
        <f t="shared" si="1"/>
        <v>205</v>
      </c>
      <c r="M32" s="59">
        <f>L32/$G$11*100</f>
        <v>22.453450164293535</v>
      </c>
      <c r="N32" s="60"/>
      <c r="O32" s="3"/>
      <c r="P32" s="3"/>
      <c r="Q32" s="3"/>
      <c r="R32" s="3"/>
      <c r="S32" s="3"/>
      <c r="T32" s="3"/>
      <c r="U32" s="3"/>
    </row>
    <row r="33" spans="1:21" x14ac:dyDescent="0.25">
      <c r="A33" s="56" t="s">
        <v>44</v>
      </c>
      <c r="B33" s="13">
        <f>COUNTIF([1]HBEP!$N$3:$N$288, "y*")</f>
        <v>11</v>
      </c>
      <c r="C33" s="57">
        <f>B33/$B$11*100</f>
        <v>4.7619047619047619</v>
      </c>
      <c r="D33" s="13">
        <f>COUNTIF([1]LNCIP!$N$3:$N$199, "y*")</f>
        <v>13</v>
      </c>
      <c r="E33" s="57">
        <f>D33/$C$11*100</f>
        <v>8.6666666666666679</v>
      </c>
      <c r="F33" s="13">
        <f>COUNTIF([1]MSCIP!$N$3:$N$234, "y*")</f>
        <v>27</v>
      </c>
      <c r="G33" s="57">
        <f>F33/$D$11*100</f>
        <v>18.620689655172416</v>
      </c>
      <c r="H33" s="13">
        <f>COUNTIF([1]SL!$N$3:$N$335, "y*")</f>
        <v>107</v>
      </c>
      <c r="I33" s="57">
        <f>H33/$E$11*100</f>
        <v>38.768115942028984</v>
      </c>
      <c r="J33" s="13">
        <f>COUNTIF([1]NWLLIP!$N$3:$N$336, "y*")</f>
        <v>73</v>
      </c>
      <c r="K33" s="57">
        <f>J33/$F$11*100</f>
        <v>65.765765765765778</v>
      </c>
      <c r="L33" s="58">
        <f t="shared" si="1"/>
        <v>231</v>
      </c>
      <c r="M33" s="59">
        <f>L33/$G$11*100</f>
        <v>25.301204819277107</v>
      </c>
      <c r="N33" s="60"/>
      <c r="O33" s="3"/>
      <c r="P33" s="3"/>
      <c r="Q33" s="3"/>
      <c r="R33" s="3"/>
      <c r="S33" s="3"/>
      <c r="T33" s="3"/>
      <c r="U33" s="3"/>
    </row>
    <row r="34" spans="1:21" x14ac:dyDescent="0.25">
      <c r="A34" s="56" t="s">
        <v>45</v>
      </c>
      <c r="B34" s="13">
        <f>COUNTIF([1]HBEP!$O$3:$O$288, "R=EHCPonly*")</f>
        <v>2</v>
      </c>
      <c r="C34" s="57">
        <f>B34/$B$11*100</f>
        <v>0.86580086580086579</v>
      </c>
      <c r="D34" s="13">
        <f>COUNTIF([1]LNCIP!$O$3:$O$199, "y*")</f>
        <v>0</v>
      </c>
      <c r="E34" s="57">
        <f>D34/$C$11*100</f>
        <v>0</v>
      </c>
      <c r="F34" s="13">
        <f>COUNTIF([1]MSCIP!$O$3:$O$234, "y*")</f>
        <v>0</v>
      </c>
      <c r="G34" s="57">
        <f>F34/$D$11*100</f>
        <v>0</v>
      </c>
      <c r="H34" s="13">
        <f>COUNTIF([1]SL!$O$3:$O$335, "y*")</f>
        <v>0</v>
      </c>
      <c r="I34" s="57">
        <f>H34/$E$11*100</f>
        <v>0</v>
      </c>
      <c r="J34" s="13">
        <f>COUNTIF([1]NWLLIP!$O$3:$O$336, "y*")</f>
        <v>0</v>
      </c>
      <c r="K34" s="57">
        <f>J34/$F$11*100</f>
        <v>0</v>
      </c>
      <c r="L34" s="58">
        <f t="shared" si="1"/>
        <v>2</v>
      </c>
      <c r="M34" s="59">
        <f>L34/$G$11*100</f>
        <v>0.21905805038335158</v>
      </c>
      <c r="N34" s="60"/>
      <c r="O34" s="3"/>
      <c r="P34" s="3"/>
      <c r="Q34" s="3"/>
      <c r="R34" s="3"/>
      <c r="S34" s="3"/>
      <c r="T34" s="3"/>
      <c r="U34" s="3"/>
    </row>
    <row r="35" spans="1:21" x14ac:dyDescent="0.25">
      <c r="A35" s="61" t="s">
        <v>46</v>
      </c>
      <c r="B35" s="62">
        <f>COUNTIF([1]HBEP!$K$3:$K$288, "y*")</f>
        <v>2</v>
      </c>
      <c r="C35" s="63">
        <f>B35/$B$11*100</f>
        <v>0.86580086580086579</v>
      </c>
      <c r="D35" s="62">
        <f>COUNTIF([1]LNCIP!$K$3:$K$199, "y*")</f>
        <v>3</v>
      </c>
      <c r="E35" s="63">
        <f>D35/$C$11*100</f>
        <v>2</v>
      </c>
      <c r="F35" s="62">
        <f>COUNTIF([1]MSCIP!$K$3:$K$2211, "y*")</f>
        <v>7</v>
      </c>
      <c r="G35" s="63">
        <f>F35/$D$11*100</f>
        <v>4.8275862068965516</v>
      </c>
      <c r="H35" s="62">
        <f>COUNTIF([1]SL!$K$3:$K$335, "y*")</f>
        <v>14</v>
      </c>
      <c r="I35" s="63">
        <f>H35/$E$11*100</f>
        <v>5.0724637681159424</v>
      </c>
      <c r="J35" s="62">
        <f>COUNTIF([1]NWLLIP!$K$3:$K$336, "y*")</f>
        <v>8</v>
      </c>
      <c r="K35" s="63">
        <f>J35/$F$11*100</f>
        <v>7.2072072072072073</v>
      </c>
      <c r="L35" s="64">
        <f t="shared" si="1"/>
        <v>34</v>
      </c>
      <c r="M35" s="65">
        <f>L35/$G$11*100</f>
        <v>3.7239868565169769</v>
      </c>
      <c r="N35" s="66"/>
      <c r="O35" s="60"/>
      <c r="P35" s="60"/>
      <c r="Q35" s="60"/>
      <c r="R35" s="60"/>
      <c r="S35" s="60"/>
      <c r="T35" s="60"/>
      <c r="U35" s="60"/>
    </row>
    <row r="36" spans="1:21" x14ac:dyDescent="0.25">
      <c r="A36" s="67"/>
      <c r="B36" s="68"/>
      <c r="C36" s="69"/>
      <c r="D36" s="68"/>
      <c r="E36" s="69"/>
      <c r="F36" s="68"/>
      <c r="G36" s="69"/>
      <c r="H36" s="68"/>
      <c r="I36" s="69"/>
      <c r="J36" s="68"/>
      <c r="K36" s="69"/>
      <c r="L36" s="68"/>
      <c r="M36" s="68"/>
      <c r="N36" s="60"/>
      <c r="O36" s="60"/>
      <c r="P36" s="60"/>
      <c r="Q36" s="60"/>
      <c r="R36" s="60"/>
      <c r="S36" s="60"/>
      <c r="T36" s="60"/>
      <c r="U36" s="60"/>
    </row>
    <row r="37" spans="1:21" x14ac:dyDescent="0.25">
      <c r="A37" s="70"/>
      <c r="B37" s="19"/>
      <c r="C37" s="18"/>
      <c r="D37" s="19"/>
      <c r="E37" s="71"/>
      <c r="F37" s="19"/>
      <c r="G37" s="71"/>
      <c r="H37" s="19"/>
      <c r="I37" s="71"/>
      <c r="J37" s="19"/>
      <c r="K37" s="71"/>
      <c r="L37" s="19"/>
      <c r="M37" s="19"/>
      <c r="N37" s="60"/>
      <c r="O37" s="60"/>
      <c r="P37" s="60"/>
      <c r="Q37" s="60"/>
      <c r="R37" s="60"/>
      <c r="S37" s="60"/>
      <c r="T37" s="60"/>
      <c r="U37" s="60"/>
    </row>
    <row r="38" spans="1:21" ht="15.75" thickBot="1" x14ac:dyDescent="0.3">
      <c r="A38" s="72" t="s">
        <v>47</v>
      </c>
      <c r="B38" s="19"/>
      <c r="C38" s="71"/>
      <c r="D38" s="19"/>
      <c r="E38" s="71"/>
      <c r="F38" s="19"/>
      <c r="G38" s="71"/>
      <c r="H38" s="19"/>
      <c r="I38" s="71"/>
      <c r="J38" s="19"/>
      <c r="K38" s="71"/>
      <c r="L38" s="19"/>
      <c r="M38" s="19"/>
      <c r="N38" s="60"/>
      <c r="O38" s="60"/>
      <c r="P38" s="60"/>
      <c r="Q38" s="60"/>
      <c r="R38" s="60"/>
      <c r="S38" s="60"/>
      <c r="T38" s="60"/>
      <c r="U38" s="60"/>
    </row>
    <row r="39" spans="1:21" x14ac:dyDescent="0.25">
      <c r="A39" s="73"/>
      <c r="B39" s="74" t="s">
        <v>4</v>
      </c>
      <c r="C39" s="74" t="s">
        <v>5</v>
      </c>
      <c r="D39" s="74" t="s">
        <v>6</v>
      </c>
      <c r="E39" s="74" t="s">
        <v>7</v>
      </c>
      <c r="F39" s="74" t="s">
        <v>8</v>
      </c>
      <c r="G39" s="75" t="s">
        <v>9</v>
      </c>
      <c r="H39" s="19"/>
      <c r="I39" s="71"/>
      <c r="J39" s="19"/>
      <c r="K39" s="71"/>
      <c r="L39" s="19"/>
      <c r="M39" s="19"/>
      <c r="N39" s="60"/>
      <c r="O39" s="60"/>
      <c r="P39" s="60"/>
      <c r="Q39" s="60"/>
      <c r="R39" s="60"/>
      <c r="S39" s="60"/>
      <c r="T39" s="60"/>
      <c r="U39" s="60"/>
    </row>
    <row r="40" spans="1:21" ht="48" x14ac:dyDescent="0.25">
      <c r="A40" s="76" t="s">
        <v>48</v>
      </c>
      <c r="B40" s="13">
        <f>COUNTIF([1]HBEP!$O$3:$O$288, "P=FormAs*")</f>
        <v>6</v>
      </c>
      <c r="C40" s="13">
        <f>COUNTIF([1]LNCIP!$O$3:$O$199, "P=FormAss")</f>
        <v>2</v>
      </c>
      <c r="D40" s="13">
        <f>COUNTIF([1]MSCIP!$O$3:$O$234, "P=FormAs*")</f>
        <v>2</v>
      </c>
      <c r="E40" s="13">
        <f>COUNTIF([1]SL!$O$3:$O$337, "P=FormAs*")</f>
        <v>13</v>
      </c>
      <c r="F40" s="13">
        <f>COUNTIF([1]NWLLIP!$O$3:$O$336, "P=FormAs*")</f>
        <v>7</v>
      </c>
      <c r="G40" s="77">
        <f t="shared" ref="G40:G45" si="2">SUM(B40:F40)</f>
        <v>30</v>
      </c>
      <c r="H40" s="19"/>
      <c r="I40" s="71"/>
      <c r="J40" s="19"/>
      <c r="K40" s="71"/>
      <c r="L40" s="19"/>
      <c r="M40" s="19"/>
      <c r="N40" s="60"/>
      <c r="O40" s="60"/>
      <c r="P40" s="78"/>
      <c r="Q40" s="60"/>
      <c r="R40" s="60"/>
      <c r="S40" s="60"/>
      <c r="T40" s="60"/>
      <c r="U40" s="60"/>
    </row>
    <row r="41" spans="1:21" ht="36" x14ac:dyDescent="0.25">
      <c r="A41" s="76" t="s">
        <v>49</v>
      </c>
      <c r="B41" s="13">
        <f>COUNTIF([1]HBEP!$O$3:$O$288, "Q=TopUp*")</f>
        <v>3</v>
      </c>
      <c r="C41" s="13">
        <f>COUNTIF([1]LNCIP!$O$3:$O$199, "Q=TopUp")</f>
        <v>8</v>
      </c>
      <c r="D41" s="13">
        <f>COUNTIF([1]MSCIP!$O$3:$O$234, "Q=TopUp*")</f>
        <v>0</v>
      </c>
      <c r="E41" s="13">
        <f>COUNTIF([1]SL!$O$3:$O$337, "Q=TopUp*")</f>
        <v>3</v>
      </c>
      <c r="F41" s="13">
        <f>COUNTIF([1]NWLLIP!$O$3:$O$336, "Q=TopUp*")</f>
        <v>4</v>
      </c>
      <c r="G41" s="77">
        <f t="shared" si="2"/>
        <v>18</v>
      </c>
      <c r="H41" s="19"/>
      <c r="I41" s="71"/>
      <c r="J41" s="19"/>
      <c r="K41" s="71"/>
      <c r="L41" s="19"/>
      <c r="M41" s="19"/>
      <c r="N41" s="60"/>
      <c r="O41" s="60"/>
      <c r="P41" s="78"/>
      <c r="Q41" s="60"/>
      <c r="R41" s="60"/>
      <c r="S41" s="60"/>
      <c r="T41" s="60"/>
      <c r="U41" s="60"/>
    </row>
    <row r="42" spans="1:21" ht="36" x14ac:dyDescent="0.25">
      <c r="A42" s="76" t="s">
        <v>50</v>
      </c>
      <c r="B42" s="13">
        <f>COUNTIF([1]HBEP!$O$3:$O$288, "R=EHCPonly*")</f>
        <v>2</v>
      </c>
      <c r="C42" s="13">
        <f>COUNTIF([1]LNCIP!$O$3:$O$199, "R=EHCPonly")</f>
        <v>1</v>
      </c>
      <c r="D42" s="13">
        <f>COUNTIF([1]MSCIP!$O$3:$O$234, "R=EHCPonly*")</f>
        <v>1</v>
      </c>
      <c r="E42" s="13">
        <f>COUNTIF([1]SL!$O$3:$O$347, "R=EHCPonly*")</f>
        <v>8</v>
      </c>
      <c r="F42" s="13">
        <f>COUNTIF([1]NWLLIP!$O$3:$O$336, "R=EHCPonly*")</f>
        <v>5</v>
      </c>
      <c r="G42" s="77">
        <f t="shared" si="2"/>
        <v>17</v>
      </c>
      <c r="H42" s="19"/>
      <c r="I42" s="71"/>
      <c r="J42" s="19"/>
      <c r="K42" s="71"/>
      <c r="L42" s="19"/>
      <c r="M42" s="19"/>
      <c r="N42" s="60"/>
      <c r="O42" s="60"/>
      <c r="P42" s="78"/>
      <c r="Q42" s="60"/>
      <c r="R42" s="60"/>
      <c r="S42" s="60"/>
      <c r="T42" s="60"/>
      <c r="U42" s="60"/>
    </row>
    <row r="43" spans="1:21" ht="36" x14ac:dyDescent="0.25">
      <c r="A43" s="79" t="s">
        <v>51</v>
      </c>
      <c r="B43" s="13">
        <f>COUNTIF([1]HBEP!$O$3:$O$288, "S=EHCP+TU*")</f>
        <v>7</v>
      </c>
      <c r="C43" s="13">
        <f>COUNTIF([1]LNCIP!$O$3:$O$199, "S=EHCP+TU")</f>
        <v>10</v>
      </c>
      <c r="D43" s="13">
        <f>COUNTIF([1]MSCIP!$O$3:$O$234, "S=EHCP+TU*")</f>
        <v>5</v>
      </c>
      <c r="E43" s="13">
        <f>COUNTIF([1]SL!$O$3:$O$337, "S=EHCP+TU*")</f>
        <v>8</v>
      </c>
      <c r="F43" s="13">
        <f>COUNTIF([1]NWLLIP!$O$3:$O$336, "S=EHCP+TU*")</f>
        <v>8</v>
      </c>
      <c r="G43" s="77">
        <f t="shared" si="2"/>
        <v>38</v>
      </c>
      <c r="H43" s="19"/>
      <c r="I43" s="71"/>
      <c r="J43" s="19"/>
      <c r="K43" s="71"/>
      <c r="L43" s="19"/>
      <c r="M43" s="19"/>
      <c r="N43" s="60"/>
      <c r="O43" s="60"/>
      <c r="P43" s="80"/>
      <c r="Q43" s="60"/>
      <c r="R43" s="60"/>
      <c r="S43" s="60"/>
      <c r="T43" s="60"/>
      <c r="U43" s="60"/>
    </row>
    <row r="44" spans="1:21" ht="36" x14ac:dyDescent="0.25">
      <c r="A44" s="79" t="s">
        <v>52</v>
      </c>
      <c r="B44" s="13">
        <f>COUNTIF([1]HBEP!$O$3:$O$288, "T=EHCP+25k*")</f>
        <v>0</v>
      </c>
      <c r="C44" s="13">
        <f>COUNTIF([1]LNCIP!$O$3:$O$199, "T=EHCP+25k")</f>
        <v>0</v>
      </c>
      <c r="D44" s="13">
        <f>COUNTIF([1]MSCIP!$O$3:$O$234, "T=EHCP+25k*")</f>
        <v>2</v>
      </c>
      <c r="E44" s="13">
        <f>COUNTIF([1]SL!$O$3:$O$337, "T=EHCP+25k*")</f>
        <v>0</v>
      </c>
      <c r="F44" s="13">
        <f>COUNTIF([1]NWLLIP!$O$3:$O$336, "T=EHCP+25k*")</f>
        <v>2</v>
      </c>
      <c r="G44" s="77">
        <f t="shared" si="2"/>
        <v>4</v>
      </c>
      <c r="H44" s="19"/>
      <c r="I44" s="71"/>
      <c r="J44" s="19"/>
      <c r="K44" s="71"/>
      <c r="L44" s="19"/>
      <c r="M44" s="19"/>
      <c r="N44" s="60"/>
      <c r="O44" s="60"/>
      <c r="P44" s="80"/>
      <c r="Q44" s="60"/>
      <c r="R44" s="60"/>
      <c r="S44" s="60"/>
      <c r="T44" s="60"/>
      <c r="U44" s="60"/>
    </row>
    <row r="45" spans="1:21" ht="72.75" thickBot="1" x14ac:dyDescent="0.3">
      <c r="A45" s="81" t="s">
        <v>53</v>
      </c>
      <c r="B45" s="82">
        <f>SUM(B41:B44)</f>
        <v>12</v>
      </c>
      <c r="C45" s="82">
        <f t="shared" ref="C45:F45" si="3">SUM(C41:C44)</f>
        <v>19</v>
      </c>
      <c r="D45" s="82">
        <f t="shared" si="3"/>
        <v>8</v>
      </c>
      <c r="E45" s="82">
        <f t="shared" si="3"/>
        <v>19</v>
      </c>
      <c r="F45" s="82">
        <f t="shared" si="3"/>
        <v>19</v>
      </c>
      <c r="G45" s="83">
        <f t="shared" si="2"/>
        <v>77</v>
      </c>
      <c r="H45" s="84"/>
      <c r="I45" s="71"/>
      <c r="J45" s="19"/>
      <c r="K45" s="71"/>
      <c r="L45" s="19"/>
      <c r="M45" s="19"/>
      <c r="N45" s="60"/>
      <c r="O45" s="60"/>
      <c r="P45" s="60"/>
      <c r="Q45" s="60"/>
      <c r="R45" s="60"/>
      <c r="S45" s="60"/>
      <c r="T45" s="60"/>
      <c r="U45" s="60"/>
    </row>
    <row r="46" spans="1:21" x14ac:dyDescent="0.25">
      <c r="A46" s="85"/>
      <c r="B46" s="19"/>
      <c r="C46" s="71"/>
      <c r="D46" s="19"/>
      <c r="E46" s="71"/>
      <c r="F46" s="19"/>
      <c r="G46" s="71"/>
      <c r="H46" s="19"/>
      <c r="I46" s="71"/>
      <c r="J46" s="19"/>
      <c r="K46" s="71"/>
      <c r="L46" s="19"/>
      <c r="M46" s="19"/>
      <c r="N46" s="60"/>
      <c r="O46" s="60"/>
      <c r="P46" s="60"/>
      <c r="Q46" s="60"/>
      <c r="R46" s="60"/>
      <c r="S46" s="60"/>
      <c r="T46" s="60"/>
      <c r="U46" s="60"/>
    </row>
    <row r="47" spans="1:21" x14ac:dyDescent="0.25">
      <c r="A47" s="3"/>
      <c r="B47" s="86"/>
      <c r="C47" s="86"/>
      <c r="D47" s="86"/>
      <c r="E47" s="86"/>
      <c r="F47" s="86"/>
      <c r="G47" s="86"/>
      <c r="H47" s="87"/>
      <c r="I47" s="87"/>
      <c r="J47" s="87"/>
      <c r="K47" s="87"/>
      <c r="L47" s="87"/>
      <c r="M47" s="87"/>
      <c r="N47" s="60"/>
      <c r="O47" s="88"/>
      <c r="P47" s="88"/>
      <c r="Q47" s="88"/>
      <c r="R47" s="88"/>
      <c r="S47" s="88"/>
      <c r="T47" s="88"/>
      <c r="U47" s="88"/>
    </row>
    <row r="48" spans="1:21" ht="15.75" thickBot="1" x14ac:dyDescent="0.3">
      <c r="A48" s="5" t="s">
        <v>54</v>
      </c>
      <c r="B48" s="89"/>
      <c r="C48" s="89"/>
      <c r="D48" s="89"/>
      <c r="E48" s="89"/>
      <c r="F48" s="89"/>
      <c r="G48" s="89"/>
      <c r="H48" s="90"/>
      <c r="I48" s="90"/>
      <c r="J48" s="90"/>
      <c r="K48" s="90"/>
      <c r="L48" s="90"/>
      <c r="M48" s="90"/>
      <c r="N48" s="91"/>
      <c r="O48" s="60"/>
      <c r="P48" s="60"/>
      <c r="Q48" s="60"/>
      <c r="R48" s="60"/>
      <c r="S48" s="60"/>
      <c r="T48" s="60"/>
      <c r="U48" s="60"/>
    </row>
    <row r="49" spans="1:21" x14ac:dyDescent="0.25">
      <c r="A49" s="92"/>
      <c r="B49" s="74" t="s">
        <v>4</v>
      </c>
      <c r="C49" s="74" t="s">
        <v>5</v>
      </c>
      <c r="D49" s="74" t="s">
        <v>6</v>
      </c>
      <c r="E49" s="74" t="s">
        <v>7</v>
      </c>
      <c r="F49" s="74" t="s">
        <v>8</v>
      </c>
      <c r="G49" s="75" t="s">
        <v>9</v>
      </c>
      <c r="H49" s="93"/>
      <c r="I49" s="94"/>
      <c r="J49" s="94"/>
      <c r="K49" s="94"/>
      <c r="L49" s="94"/>
      <c r="M49" s="94"/>
      <c r="N49" s="94"/>
      <c r="O49" s="60"/>
      <c r="P49" s="60"/>
      <c r="Q49" s="60"/>
      <c r="R49" s="60"/>
      <c r="S49" s="60"/>
      <c r="T49" s="60"/>
      <c r="U49" s="60"/>
    </row>
    <row r="50" spans="1:21" x14ac:dyDescent="0.25">
      <c r="A50" s="12" t="s">
        <v>55</v>
      </c>
      <c r="B50" s="13">
        <f>COUNTA([1]HBEP!AK8:AK278)</f>
        <v>7</v>
      </c>
      <c r="C50" s="13">
        <f>COUNTA([1]LNCIP!$AK$8:$AK$199)</f>
        <v>7</v>
      </c>
      <c r="D50" s="13">
        <f>COUNTA([1]MSCIP!$AK$8:$AK$234)</f>
        <v>2</v>
      </c>
      <c r="E50" s="13">
        <f>COUNTA([1]SL!$AK$8:$AK$335)</f>
        <v>17</v>
      </c>
      <c r="F50" s="13">
        <f>COUNTA([1]NWLLIP!$AK$8:$AK$336)</f>
        <v>2</v>
      </c>
      <c r="G50" s="95">
        <f t="shared" ref="G50:G53" si="4">SUM(B50:F50)</f>
        <v>35</v>
      </c>
      <c r="H50" s="96" t="s">
        <v>56</v>
      </c>
      <c r="I50" s="96"/>
      <c r="J50" s="96"/>
      <c r="K50" s="96"/>
      <c r="L50" s="96"/>
      <c r="M50" s="96"/>
      <c r="N50" s="96"/>
      <c r="O50" s="60"/>
      <c r="P50" s="60"/>
      <c r="Q50" s="60"/>
      <c r="R50" s="60"/>
      <c r="S50" s="60"/>
      <c r="T50" s="60"/>
      <c r="U50" s="60"/>
    </row>
    <row r="51" spans="1:21" x14ac:dyDescent="0.25">
      <c r="A51" s="97" t="s">
        <v>57</v>
      </c>
      <c r="B51" s="98">
        <f>COUNTIFS([1]HBEP!$AK$3:$AK$278,"&gt;=30/8/2021")</f>
        <v>2</v>
      </c>
      <c r="C51" s="98">
        <f>COUNTIF([1]LNCIP!$AK$3:$AK$199,"&gt;=30/8/2021")</f>
        <v>0</v>
      </c>
      <c r="D51" s="98">
        <f>COUNTIF([1]MSCIP!$AK$3:$AK234,"&gt;=30/8/2021")</f>
        <v>1</v>
      </c>
      <c r="E51" s="98">
        <f>COUNTIF([1]SL!$AK$3:$AK$335,"&gt;=30/8/2021")</f>
        <v>17</v>
      </c>
      <c r="F51" s="98">
        <f>COUNTIF([1]NWLLIP!$AK$3:$AK$336,"&gt;=30/8/2021")</f>
        <v>0</v>
      </c>
      <c r="G51" s="99">
        <f t="shared" si="4"/>
        <v>20</v>
      </c>
      <c r="H51" s="9" t="s">
        <v>58</v>
      </c>
      <c r="I51" s="9"/>
      <c r="J51" s="9"/>
      <c r="K51" s="9"/>
      <c r="L51" s="9"/>
      <c r="M51" s="9"/>
      <c r="N51" s="100"/>
      <c r="O51" s="60"/>
      <c r="P51" s="60"/>
      <c r="Q51" s="60"/>
      <c r="R51" s="60"/>
      <c r="S51" s="60"/>
      <c r="T51" s="60"/>
      <c r="U51" s="60"/>
    </row>
    <row r="52" spans="1:21" x14ac:dyDescent="0.25">
      <c r="A52" s="12" t="s">
        <v>59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95">
        <f t="shared" si="4"/>
        <v>0</v>
      </c>
      <c r="H52" s="101"/>
      <c r="I52" s="102"/>
      <c r="J52" s="102"/>
      <c r="K52" s="102"/>
      <c r="L52" s="102"/>
      <c r="M52" s="102"/>
      <c r="N52" s="102"/>
      <c r="O52" s="60"/>
      <c r="P52" s="60"/>
      <c r="Q52" s="60"/>
      <c r="R52" s="60"/>
      <c r="S52" s="60"/>
      <c r="T52" s="60"/>
      <c r="U52" s="60"/>
    </row>
    <row r="53" spans="1:21" ht="15.75" thickBot="1" x14ac:dyDescent="0.3">
      <c r="A53" s="103" t="s">
        <v>60</v>
      </c>
      <c r="B53" s="104">
        <v>1</v>
      </c>
      <c r="C53" s="104">
        <v>3</v>
      </c>
      <c r="D53" s="104">
        <v>0</v>
      </c>
      <c r="E53" s="104">
        <v>2</v>
      </c>
      <c r="F53" s="104">
        <v>0</v>
      </c>
      <c r="G53" s="105">
        <f t="shared" si="4"/>
        <v>6</v>
      </c>
      <c r="H53" s="106"/>
      <c r="I53" s="107"/>
      <c r="J53" s="107"/>
      <c r="K53" s="107"/>
      <c r="L53" s="107"/>
      <c r="M53" s="107"/>
      <c r="N53" s="107"/>
      <c r="O53" s="60"/>
      <c r="P53" s="60"/>
      <c r="Q53" s="60"/>
      <c r="R53" s="60"/>
      <c r="S53" s="60"/>
      <c r="T53" s="60"/>
      <c r="U53" s="60"/>
    </row>
    <row r="54" spans="1:21" x14ac:dyDescent="0.25">
      <c r="A54" s="3"/>
      <c r="B54" s="2"/>
      <c r="C54" s="2"/>
      <c r="D54" s="2"/>
      <c r="E54" s="2"/>
      <c r="F54" s="2"/>
      <c r="G54" s="2"/>
      <c r="H54" s="101"/>
      <c r="I54" s="101"/>
      <c r="J54" s="101"/>
      <c r="K54" s="101"/>
      <c r="L54" s="101"/>
      <c r="M54" s="101"/>
      <c r="N54" s="55"/>
      <c r="O54" s="60"/>
      <c r="P54" s="60"/>
      <c r="Q54" s="60"/>
      <c r="R54" s="60"/>
      <c r="S54" s="60"/>
      <c r="T54" s="60"/>
      <c r="U54" s="60"/>
    </row>
    <row r="55" spans="1:21" ht="15.75" thickBot="1" x14ac:dyDescent="0.3">
      <c r="A55" s="5" t="s">
        <v>61</v>
      </c>
      <c r="B55" s="89"/>
      <c r="C55" s="89"/>
      <c r="D55" s="89"/>
      <c r="E55" s="89"/>
      <c r="F55" s="89"/>
      <c r="G55" s="89"/>
      <c r="H55" s="108"/>
      <c r="I55" s="108"/>
      <c r="J55" s="108"/>
      <c r="K55" s="108"/>
      <c r="L55" s="108"/>
      <c r="M55" s="108"/>
      <c r="N55" s="109"/>
      <c r="O55" s="88"/>
      <c r="P55" s="88"/>
      <c r="Q55" s="88"/>
      <c r="R55" s="88"/>
      <c r="S55" s="88"/>
      <c r="T55" s="88"/>
      <c r="U55" s="88" t="s">
        <v>62</v>
      </c>
    </row>
    <row r="56" spans="1:21" x14ac:dyDescent="0.25">
      <c r="A56" s="110"/>
      <c r="B56" s="111" t="s">
        <v>4</v>
      </c>
      <c r="C56" s="111" t="s">
        <v>5</v>
      </c>
      <c r="D56" s="111" t="s">
        <v>6</v>
      </c>
      <c r="E56" s="111" t="s">
        <v>7</v>
      </c>
      <c r="F56" s="111" t="s">
        <v>8</v>
      </c>
      <c r="G56" s="112" t="s">
        <v>9</v>
      </c>
      <c r="H56" s="108"/>
      <c r="I56" s="108"/>
      <c r="J56" s="108"/>
      <c r="K56" s="108"/>
      <c r="L56" s="108"/>
      <c r="M56" s="108"/>
      <c r="N56" s="109"/>
      <c r="O56" s="88"/>
      <c r="P56" s="88"/>
      <c r="Q56" s="88"/>
      <c r="R56" s="88"/>
      <c r="S56" s="88"/>
      <c r="T56" s="88"/>
      <c r="U56" s="88"/>
    </row>
    <row r="57" spans="1:21" x14ac:dyDescent="0.25">
      <c r="A57" s="113" t="s">
        <v>63</v>
      </c>
      <c r="B57" s="114">
        <f>B11</f>
        <v>231</v>
      </c>
      <c r="C57" s="114">
        <f>C11</f>
        <v>150</v>
      </c>
      <c r="D57" s="114">
        <f>D11</f>
        <v>145</v>
      </c>
      <c r="E57" s="114">
        <f>E11</f>
        <v>276</v>
      </c>
      <c r="F57" s="114">
        <f>F11</f>
        <v>111</v>
      </c>
      <c r="G57" s="115">
        <f>SUM(B57:F57)</f>
        <v>913</v>
      </c>
      <c r="H57" s="108"/>
      <c r="I57" s="108"/>
      <c r="J57" s="108"/>
      <c r="K57" s="108"/>
      <c r="L57" s="108"/>
      <c r="M57" s="108"/>
      <c r="N57" s="109"/>
      <c r="O57" s="88"/>
      <c r="P57" s="88"/>
      <c r="Q57" s="88"/>
      <c r="R57" s="88"/>
      <c r="S57" s="88"/>
      <c r="T57" s="88"/>
      <c r="U57" s="88"/>
    </row>
    <row r="58" spans="1:21" x14ac:dyDescent="0.25">
      <c r="A58" s="113" t="s">
        <v>64</v>
      </c>
      <c r="B58" s="114">
        <f>D70</f>
        <v>59</v>
      </c>
      <c r="C58" s="114">
        <f>G70</f>
        <v>27</v>
      </c>
      <c r="D58" s="114">
        <f>J70</f>
        <v>31</v>
      </c>
      <c r="E58" s="114">
        <f>M70</f>
        <v>55</v>
      </c>
      <c r="F58" s="114">
        <f>P70</f>
        <v>29</v>
      </c>
      <c r="G58" s="115">
        <f t="shared" ref="G58:G60" si="5">SUM(B58:F58)</f>
        <v>201</v>
      </c>
      <c r="H58" s="108"/>
      <c r="I58" s="108"/>
      <c r="J58" s="108"/>
      <c r="K58" s="108"/>
      <c r="L58" s="108"/>
      <c r="M58" s="108"/>
      <c r="N58" s="109"/>
      <c r="O58" s="88"/>
      <c r="P58" s="88"/>
      <c r="Q58" s="88"/>
      <c r="R58" s="88"/>
      <c r="S58" s="88"/>
      <c r="T58" s="88"/>
      <c r="U58" s="88"/>
    </row>
    <row r="59" spans="1:21" x14ac:dyDescent="0.25">
      <c r="A59" s="113" t="s">
        <v>65</v>
      </c>
      <c r="B59" s="114">
        <f>B57-B58</f>
        <v>172</v>
      </c>
      <c r="C59" s="114">
        <f t="shared" ref="C59:F59" si="6">C57-C58</f>
        <v>123</v>
      </c>
      <c r="D59" s="114">
        <f t="shared" si="6"/>
        <v>114</v>
      </c>
      <c r="E59" s="114">
        <f t="shared" si="6"/>
        <v>221</v>
      </c>
      <c r="F59" s="114">
        <f t="shared" si="6"/>
        <v>82</v>
      </c>
      <c r="G59" s="115">
        <f t="shared" si="5"/>
        <v>712</v>
      </c>
      <c r="H59" s="108"/>
      <c r="I59" s="108"/>
      <c r="J59" s="108"/>
      <c r="K59" s="108"/>
      <c r="L59" s="108"/>
      <c r="M59" s="108"/>
      <c r="N59" s="109"/>
      <c r="O59" s="88"/>
      <c r="P59" s="88"/>
      <c r="Q59" s="88"/>
      <c r="R59" s="88"/>
      <c r="S59" s="88"/>
      <c r="T59" s="88"/>
      <c r="U59" s="88"/>
    </row>
    <row r="60" spans="1:21" x14ac:dyDescent="0.25">
      <c r="A60" s="113" t="s">
        <v>66</v>
      </c>
      <c r="B60" s="114">
        <f>COUNTIF([1]HBEP!$BG$8:$BG$288,"&lt;01/09/2021")</f>
        <v>3</v>
      </c>
      <c r="C60" s="114">
        <f>COUNTIF([1]LNCIP!$BG$8:$BG$199,"&lt;01/09/2021")</f>
        <v>8</v>
      </c>
      <c r="D60" s="114">
        <f>COUNTIF([1]MSCIP!$BG$8:$BG$248,"&lt;01/09/2021")</f>
        <v>6</v>
      </c>
      <c r="E60" s="114">
        <f>COUNTIF([1]SL!$BG$8:$BG$337,"&lt;01/09/2021")</f>
        <v>8</v>
      </c>
      <c r="F60" s="114">
        <f>COUNTIF([1]NWLLIP!$BG$8:$BG$335,"&lt;01/09/2021")</f>
        <v>9</v>
      </c>
      <c r="G60" s="115">
        <f t="shared" si="5"/>
        <v>34</v>
      </c>
      <c r="H60" s="108"/>
      <c r="I60" s="108"/>
      <c r="J60" s="108"/>
      <c r="K60" s="108"/>
      <c r="L60" s="108"/>
      <c r="M60" s="108"/>
      <c r="N60" s="109"/>
      <c r="O60" s="88"/>
      <c r="P60" s="88"/>
      <c r="Q60" s="88"/>
      <c r="R60" s="88"/>
      <c r="S60" s="88"/>
      <c r="T60" s="88"/>
      <c r="U60" s="88"/>
    </row>
    <row r="61" spans="1:21" ht="15.75" thickBot="1" x14ac:dyDescent="0.3">
      <c r="A61" s="116" t="s">
        <v>67</v>
      </c>
      <c r="B61" s="117">
        <f>B60/B59*100</f>
        <v>1.7441860465116279</v>
      </c>
      <c r="C61" s="117">
        <f t="shared" ref="C61:G61" si="7">C60/C59*100</f>
        <v>6.5040650406504072</v>
      </c>
      <c r="D61" s="117">
        <f t="shared" si="7"/>
        <v>5.2631578947368416</v>
      </c>
      <c r="E61" s="117">
        <f t="shared" si="7"/>
        <v>3.6199095022624439</v>
      </c>
      <c r="F61" s="117">
        <f t="shared" si="7"/>
        <v>10.975609756097562</v>
      </c>
      <c r="G61" s="118">
        <f t="shared" si="7"/>
        <v>4.7752808988764039</v>
      </c>
      <c r="H61" s="119"/>
      <c r="I61" s="108"/>
      <c r="J61" s="108"/>
      <c r="K61" s="108"/>
      <c r="L61" s="108"/>
      <c r="M61" s="108"/>
      <c r="N61" s="109"/>
      <c r="O61" s="88"/>
      <c r="P61" s="88"/>
      <c r="Q61" s="88"/>
      <c r="R61" s="88"/>
      <c r="S61" s="88"/>
      <c r="T61" s="88"/>
      <c r="U61" s="88"/>
    </row>
    <row r="62" spans="1:21" x14ac:dyDescent="0.25">
      <c r="A62" s="120"/>
      <c r="B62" s="121"/>
      <c r="C62" s="121"/>
      <c r="D62" s="121"/>
      <c r="E62" s="121"/>
      <c r="F62" s="121"/>
      <c r="G62" s="121"/>
      <c r="H62" s="108"/>
      <c r="I62" s="108"/>
      <c r="J62" s="108"/>
      <c r="K62" s="108"/>
      <c r="L62" s="108"/>
      <c r="M62" s="108"/>
      <c r="N62" s="109"/>
      <c r="O62" s="88"/>
      <c r="P62" s="88"/>
      <c r="Q62" s="88"/>
      <c r="R62" s="88"/>
      <c r="S62" s="88"/>
      <c r="T62" s="88"/>
      <c r="U62" s="88"/>
    </row>
    <row r="63" spans="1:21" ht="15.75" thickBot="1" x14ac:dyDescent="0.3">
      <c r="A63" s="5" t="s">
        <v>68</v>
      </c>
      <c r="B63" s="121"/>
      <c r="C63" s="121"/>
      <c r="D63" s="121"/>
      <c r="E63" s="121"/>
      <c r="F63" s="121"/>
      <c r="G63" s="121"/>
      <c r="H63" s="108"/>
      <c r="I63" s="108"/>
      <c r="J63" s="108"/>
      <c r="K63" s="108"/>
      <c r="L63" s="108"/>
      <c r="M63" s="108"/>
      <c r="N63" s="109"/>
      <c r="O63" s="88"/>
      <c r="P63" s="88"/>
      <c r="Q63" s="88"/>
      <c r="R63" s="88"/>
      <c r="S63" s="88"/>
      <c r="T63" s="88"/>
      <c r="U63" s="88"/>
    </row>
    <row r="64" spans="1:21" ht="15.75" thickTop="1" x14ac:dyDescent="0.25">
      <c r="A64" s="122"/>
      <c r="B64" s="123" t="s">
        <v>69</v>
      </c>
      <c r="C64" s="123" t="s">
        <v>70</v>
      </c>
      <c r="D64" s="123" t="s">
        <v>71</v>
      </c>
      <c r="E64" s="123" t="s">
        <v>69</v>
      </c>
      <c r="F64" s="123" t="s">
        <v>70</v>
      </c>
      <c r="G64" s="123" t="s">
        <v>71</v>
      </c>
      <c r="H64" s="123" t="s">
        <v>69</v>
      </c>
      <c r="I64" s="123" t="s">
        <v>70</v>
      </c>
      <c r="J64" s="123" t="s">
        <v>71</v>
      </c>
      <c r="K64" s="123" t="s">
        <v>69</v>
      </c>
      <c r="L64" s="123" t="s">
        <v>70</v>
      </c>
      <c r="M64" s="123" t="s">
        <v>71</v>
      </c>
      <c r="N64" s="123" t="s">
        <v>69</v>
      </c>
      <c r="O64" s="123" t="s">
        <v>70</v>
      </c>
      <c r="P64" s="123" t="s">
        <v>71</v>
      </c>
      <c r="Q64" s="123" t="s">
        <v>72</v>
      </c>
      <c r="R64" s="123" t="s">
        <v>70</v>
      </c>
      <c r="S64" s="124" t="s">
        <v>71</v>
      </c>
      <c r="T64" s="88"/>
      <c r="U64" s="88"/>
    </row>
    <row r="65" spans="1:21" ht="15.75" thickBot="1" x14ac:dyDescent="0.3">
      <c r="A65" s="125"/>
      <c r="B65" s="126" t="s">
        <v>4</v>
      </c>
      <c r="C65" s="126"/>
      <c r="D65" s="126"/>
      <c r="E65" s="126" t="s">
        <v>73</v>
      </c>
      <c r="F65" s="126"/>
      <c r="G65" s="126"/>
      <c r="H65" s="126" t="s">
        <v>6</v>
      </c>
      <c r="I65" s="126"/>
      <c r="J65" s="126"/>
      <c r="K65" s="126" t="s">
        <v>74</v>
      </c>
      <c r="L65" s="126"/>
      <c r="M65" s="126"/>
      <c r="N65" s="126" t="s">
        <v>75</v>
      </c>
      <c r="O65" s="126"/>
      <c r="P65" s="126"/>
      <c r="Q65" s="126"/>
      <c r="R65" s="126"/>
      <c r="S65" s="127"/>
      <c r="T65" s="88"/>
      <c r="U65" s="88"/>
    </row>
    <row r="66" spans="1:21" ht="15.75" thickTop="1" x14ac:dyDescent="0.25">
      <c r="A66" s="128" t="s">
        <v>76</v>
      </c>
      <c r="B66" s="129">
        <v>3</v>
      </c>
      <c r="C66" s="129">
        <f>COUNTIF([1]HBEP!$Y$8:$Y$288,"A*")</f>
        <v>1</v>
      </c>
      <c r="D66" s="130">
        <f>B66+C66</f>
        <v>4</v>
      </c>
      <c r="E66" s="129">
        <v>0</v>
      </c>
      <c r="F66" s="129">
        <f>COUNTIF([1]LNCIP!$Y$8:$Y$199,"A*")</f>
        <v>1</v>
      </c>
      <c r="G66" s="130">
        <f>E66+F66</f>
        <v>1</v>
      </c>
      <c r="H66" s="129">
        <v>1</v>
      </c>
      <c r="I66" s="129">
        <f>COUNTIF([1]MSCIP!$Y$8:$Y$234,"A*")</f>
        <v>0</v>
      </c>
      <c r="J66" s="130">
        <f>H66+I66</f>
        <v>1</v>
      </c>
      <c r="K66" s="129">
        <v>0</v>
      </c>
      <c r="L66" s="129">
        <f>COUNTIF([1]SL!$Y$8:$Y$335,"A*")</f>
        <v>1</v>
      </c>
      <c r="M66" s="130">
        <f>K66+L66</f>
        <v>1</v>
      </c>
      <c r="N66" s="129">
        <v>3</v>
      </c>
      <c r="O66" s="129">
        <f>COUNTIF([1]NWLLIP!$Y$8:$Y$336,"A*")</f>
        <v>0</v>
      </c>
      <c r="P66" s="130">
        <f>N66+O66</f>
        <v>3</v>
      </c>
      <c r="Q66" s="129">
        <f>B66+E66+H66+K66+N66</f>
        <v>7</v>
      </c>
      <c r="R66" s="129">
        <f>C66+F66+I66+L66+O66</f>
        <v>3</v>
      </c>
      <c r="S66" s="131">
        <f>Q66+R66</f>
        <v>10</v>
      </c>
      <c r="T66" s="108"/>
      <c r="U66" s="108"/>
    </row>
    <row r="67" spans="1:21" x14ac:dyDescent="0.25">
      <c r="A67" s="132" t="s">
        <v>77</v>
      </c>
      <c r="B67" s="133">
        <v>27</v>
      </c>
      <c r="C67" s="133">
        <f>COUNTIF([1]HBEP!$Y$8:$Y$288,"S*")</f>
        <v>28</v>
      </c>
      <c r="D67" s="134">
        <f t="shared" ref="D67:D70" si="8">B67+C67</f>
        <v>55</v>
      </c>
      <c r="E67" s="133">
        <v>21</v>
      </c>
      <c r="F67" s="133">
        <f>COUNTIF([1]LNCIP!$Y$8:$Y$199,"S*")</f>
        <v>1</v>
      </c>
      <c r="G67" s="134">
        <f t="shared" ref="G67:G70" si="9">E67+F67</f>
        <v>22</v>
      </c>
      <c r="H67" s="133">
        <v>7</v>
      </c>
      <c r="I67" s="133">
        <f>COUNTIF([1]MSCIP!$Y$8:$Y$234,"S*")</f>
        <v>23</v>
      </c>
      <c r="J67" s="134">
        <f t="shared" ref="J67:J70" si="10">H67+I67</f>
        <v>30</v>
      </c>
      <c r="K67" s="133">
        <v>30</v>
      </c>
      <c r="L67" s="133">
        <f>COUNTIF([1]SL!$Y$8:$Y$335,"S*")</f>
        <v>24</v>
      </c>
      <c r="M67" s="134">
        <f t="shared" ref="M67:M70" si="11">K67+L67</f>
        <v>54</v>
      </c>
      <c r="N67" s="133">
        <v>26</v>
      </c>
      <c r="O67" s="133">
        <f>COUNTIF([1]NWLLIP!$Y$8:$Y$336,"S*")</f>
        <v>0</v>
      </c>
      <c r="P67" s="134">
        <f t="shared" ref="P67:P70" si="12">N67+O67</f>
        <v>26</v>
      </c>
      <c r="Q67" s="133">
        <f t="shared" ref="Q67:R70" si="13">B67+E67+H67+K67+N67</f>
        <v>111</v>
      </c>
      <c r="R67" s="133">
        <f t="shared" si="13"/>
        <v>76</v>
      </c>
      <c r="S67" s="135">
        <f t="shared" ref="S67:S70" si="14">Q67+R67</f>
        <v>187</v>
      </c>
      <c r="T67" s="108"/>
      <c r="U67" s="108"/>
    </row>
    <row r="68" spans="1:21" x14ac:dyDescent="0.25">
      <c r="A68" s="132" t="s">
        <v>78</v>
      </c>
      <c r="B68" s="133">
        <v>0</v>
      </c>
      <c r="C68" s="133">
        <f>COUNTIF([1]HBEP!$Y$8:$Y$288,"N*")</f>
        <v>0</v>
      </c>
      <c r="D68" s="134">
        <f t="shared" si="8"/>
        <v>0</v>
      </c>
      <c r="E68" s="133">
        <v>1</v>
      </c>
      <c r="F68" s="133">
        <f>COUNTIF([1]LNCIP!$Y$8:$Y$199,"N*")</f>
        <v>1</v>
      </c>
      <c r="G68" s="134">
        <f t="shared" si="9"/>
        <v>2</v>
      </c>
      <c r="H68" s="133">
        <v>0</v>
      </c>
      <c r="I68" s="133">
        <f>COUNTIF([1]MSCIP!$Y$8:$Y$234,"N*")</f>
        <v>0</v>
      </c>
      <c r="J68" s="134">
        <f t="shared" si="10"/>
        <v>0</v>
      </c>
      <c r="K68" s="133">
        <v>0</v>
      </c>
      <c r="L68" s="133">
        <f>COUNTIF([1]SL!$Y$8:$Y$335,"N*")</f>
        <v>0</v>
      </c>
      <c r="M68" s="134">
        <f t="shared" si="11"/>
        <v>0</v>
      </c>
      <c r="N68" s="133">
        <v>0</v>
      </c>
      <c r="O68" s="133">
        <f>COUNTIF([1]NWLLIP!$Y$8:$Y$336,"N*")</f>
        <v>0</v>
      </c>
      <c r="P68" s="134">
        <f t="shared" si="12"/>
        <v>0</v>
      </c>
      <c r="Q68" s="133">
        <f t="shared" si="13"/>
        <v>1</v>
      </c>
      <c r="R68" s="133">
        <f t="shared" si="13"/>
        <v>1</v>
      </c>
      <c r="S68" s="135">
        <f t="shared" si="14"/>
        <v>2</v>
      </c>
      <c r="T68" s="108"/>
      <c r="U68" s="108"/>
    </row>
    <row r="69" spans="1:21" x14ac:dyDescent="0.25">
      <c r="A69" s="132" t="s">
        <v>79</v>
      </c>
      <c r="B69" s="133">
        <v>0</v>
      </c>
      <c r="C69" s="133">
        <f>COUNTIF([1]HBEP!$Y$8:$Y$288,"X*")</f>
        <v>0</v>
      </c>
      <c r="D69" s="134">
        <f t="shared" si="8"/>
        <v>0</v>
      </c>
      <c r="E69" s="133">
        <v>2</v>
      </c>
      <c r="F69" s="133">
        <f>COUNTIF([1]LNCIP!$Y$8:$Y$199,"X*")</f>
        <v>0</v>
      </c>
      <c r="G69" s="134">
        <f t="shared" si="9"/>
        <v>2</v>
      </c>
      <c r="H69" s="133">
        <v>0</v>
      </c>
      <c r="I69" s="133">
        <f>COUNTIF([1]MSCIP!$Y$8:$Y234,"X*")</f>
        <v>0</v>
      </c>
      <c r="J69" s="134">
        <f t="shared" si="10"/>
        <v>0</v>
      </c>
      <c r="K69" s="133">
        <v>0</v>
      </c>
      <c r="L69" s="133">
        <f>COUNTIF([1]SL!$Y$8:$Y$335,"X*")</f>
        <v>0</v>
      </c>
      <c r="M69" s="134">
        <f t="shared" si="11"/>
        <v>0</v>
      </c>
      <c r="N69" s="133">
        <v>0</v>
      </c>
      <c r="O69" s="133">
        <f>COUNTIF([1]NWLLIP!$Y$8:$Y$336,"X*")</f>
        <v>0</v>
      </c>
      <c r="P69" s="134">
        <f t="shared" si="12"/>
        <v>0</v>
      </c>
      <c r="Q69" s="133">
        <f t="shared" si="13"/>
        <v>2</v>
      </c>
      <c r="R69" s="133">
        <f t="shared" si="13"/>
        <v>0</v>
      </c>
      <c r="S69" s="135">
        <f t="shared" si="14"/>
        <v>2</v>
      </c>
      <c r="T69" s="108"/>
      <c r="U69" s="108"/>
    </row>
    <row r="70" spans="1:21" ht="15.75" thickBot="1" x14ac:dyDescent="0.3">
      <c r="A70" s="136" t="s">
        <v>80</v>
      </c>
      <c r="B70" s="137">
        <f>SUM(B66:B69)</f>
        <v>30</v>
      </c>
      <c r="C70" s="137">
        <f>SUM(C66:C69)</f>
        <v>29</v>
      </c>
      <c r="D70" s="138">
        <f t="shared" si="8"/>
        <v>59</v>
      </c>
      <c r="E70" s="137">
        <v>24</v>
      </c>
      <c r="F70" s="137">
        <f>SUM(F66:F69)</f>
        <v>3</v>
      </c>
      <c r="G70" s="138">
        <f t="shared" si="9"/>
        <v>27</v>
      </c>
      <c r="H70" s="137">
        <v>8</v>
      </c>
      <c r="I70" s="137">
        <f>SUM(I66:I69)</f>
        <v>23</v>
      </c>
      <c r="J70" s="138">
        <f t="shared" si="10"/>
        <v>31</v>
      </c>
      <c r="K70" s="137">
        <v>30</v>
      </c>
      <c r="L70" s="137">
        <f t="shared" ref="L70" si="15">SUM(L66:L69)</f>
        <v>25</v>
      </c>
      <c r="M70" s="138">
        <f t="shared" si="11"/>
        <v>55</v>
      </c>
      <c r="N70" s="137">
        <v>29</v>
      </c>
      <c r="O70" s="137">
        <f>SUM(O66:O69)</f>
        <v>0</v>
      </c>
      <c r="P70" s="138">
        <f t="shared" si="12"/>
        <v>29</v>
      </c>
      <c r="Q70" s="137">
        <f t="shared" si="13"/>
        <v>121</v>
      </c>
      <c r="R70" s="137">
        <f t="shared" si="13"/>
        <v>80</v>
      </c>
      <c r="S70" s="139">
        <f t="shared" si="14"/>
        <v>201</v>
      </c>
      <c r="T70" s="140" t="s">
        <v>81</v>
      </c>
      <c r="U70" s="88"/>
    </row>
    <row r="71" spans="1:21" ht="15.75" thickTop="1" x14ac:dyDescent="0.25">
      <c r="A71" s="120"/>
      <c r="B71" s="89"/>
      <c r="C71" s="89"/>
      <c r="D71" s="89"/>
      <c r="E71" s="89"/>
      <c r="F71" s="89"/>
      <c r="G71" s="89"/>
      <c r="H71" s="108"/>
      <c r="I71" s="108"/>
      <c r="J71" s="108"/>
      <c r="K71" s="108"/>
      <c r="L71" s="108"/>
      <c r="M71" s="108"/>
      <c r="N71" s="109"/>
      <c r="O71" s="88"/>
      <c r="P71" s="88"/>
      <c r="Q71" s="88"/>
      <c r="R71" s="88"/>
      <c r="S71" s="88"/>
      <c r="T71" s="88"/>
      <c r="U71" s="88"/>
    </row>
    <row r="72" spans="1:21" x14ac:dyDescent="0.25">
      <c r="A72" s="120"/>
      <c r="B72" s="89"/>
      <c r="C72" s="89"/>
      <c r="D72" s="89"/>
      <c r="E72" s="89"/>
      <c r="F72" s="89"/>
      <c r="G72" s="89"/>
      <c r="H72" s="108"/>
      <c r="I72" s="108"/>
      <c r="J72" s="108"/>
      <c r="K72" s="108"/>
      <c r="L72" s="108"/>
      <c r="M72" s="108"/>
      <c r="N72" s="109"/>
      <c r="O72" s="88"/>
      <c r="P72" s="88"/>
      <c r="Q72" s="88"/>
      <c r="R72" s="88"/>
      <c r="S72" s="88"/>
      <c r="T72" s="88"/>
      <c r="U72" s="88"/>
    </row>
    <row r="73" spans="1:21" ht="15.75" thickBot="1" x14ac:dyDescent="0.3">
      <c r="A73" s="5" t="s">
        <v>82</v>
      </c>
      <c r="B73" s="89"/>
      <c r="C73" s="89"/>
      <c r="D73" s="89"/>
      <c r="E73" s="89"/>
      <c r="F73" s="89"/>
      <c r="G73" s="89"/>
      <c r="H73" s="108"/>
      <c r="I73" s="108"/>
      <c r="J73" s="108"/>
      <c r="K73" s="108"/>
      <c r="L73" s="108"/>
      <c r="M73" s="108"/>
      <c r="N73" s="109"/>
      <c r="O73" s="88"/>
      <c r="P73" s="88"/>
      <c r="Q73" s="88"/>
      <c r="R73" s="88"/>
      <c r="S73" s="88"/>
      <c r="T73" s="88"/>
      <c r="U73" s="88"/>
    </row>
    <row r="74" spans="1:21" x14ac:dyDescent="0.25">
      <c r="A74" s="141"/>
      <c r="B74" s="142" t="s">
        <v>4</v>
      </c>
      <c r="C74" s="142"/>
      <c r="D74" s="142"/>
      <c r="E74" s="142" t="s">
        <v>73</v>
      </c>
      <c r="F74" s="142"/>
      <c r="G74" s="142"/>
      <c r="H74" s="142" t="s">
        <v>6</v>
      </c>
      <c r="I74" s="142"/>
      <c r="J74" s="142"/>
      <c r="K74" s="142" t="s">
        <v>7</v>
      </c>
      <c r="L74" s="142"/>
      <c r="M74" s="142"/>
      <c r="N74" s="142" t="s">
        <v>8</v>
      </c>
      <c r="O74" s="142"/>
      <c r="P74" s="142"/>
      <c r="Q74" s="142" t="s">
        <v>83</v>
      </c>
      <c r="R74" s="142"/>
      <c r="S74" s="143"/>
      <c r="T74" s="108"/>
      <c r="U74" s="144"/>
    </row>
    <row r="75" spans="1:21" ht="15.75" thickBot="1" x14ac:dyDescent="0.3">
      <c r="A75" s="145"/>
      <c r="B75" s="146" t="s">
        <v>72</v>
      </c>
      <c r="C75" s="146" t="s">
        <v>84</v>
      </c>
      <c r="D75" s="146" t="s">
        <v>71</v>
      </c>
      <c r="E75" s="146" t="s">
        <v>72</v>
      </c>
      <c r="F75" s="146" t="s">
        <v>84</v>
      </c>
      <c r="G75" s="146" t="s">
        <v>71</v>
      </c>
      <c r="H75" s="146" t="s">
        <v>72</v>
      </c>
      <c r="I75" s="146" t="s">
        <v>84</v>
      </c>
      <c r="J75" s="146" t="s">
        <v>71</v>
      </c>
      <c r="K75" s="146" t="s">
        <v>72</v>
      </c>
      <c r="L75" s="146" t="s">
        <v>84</v>
      </c>
      <c r="M75" s="146" t="s">
        <v>71</v>
      </c>
      <c r="N75" s="146" t="s">
        <v>72</v>
      </c>
      <c r="O75" s="146" t="s">
        <v>84</v>
      </c>
      <c r="P75" s="146" t="s">
        <v>71</v>
      </c>
      <c r="Q75" s="146" t="s">
        <v>72</v>
      </c>
      <c r="R75" s="146" t="s">
        <v>84</v>
      </c>
      <c r="S75" s="147" t="s">
        <v>71</v>
      </c>
      <c r="T75" s="101"/>
      <c r="U75" s="101"/>
    </row>
    <row r="76" spans="1:21" x14ac:dyDescent="0.25">
      <c r="A76" s="113" t="s">
        <v>85</v>
      </c>
      <c r="B76" s="148">
        <v>2</v>
      </c>
      <c r="C76" s="148">
        <f>COUNTIF([1]HBEP!$AB$8:$AC$288,"1A*")</f>
        <v>7</v>
      </c>
      <c r="D76" s="149">
        <f>B76+C76</f>
        <v>9</v>
      </c>
      <c r="E76" s="148">
        <v>0</v>
      </c>
      <c r="F76" s="148">
        <f>COUNTIF([1]LNCIP!$AB$8:$AC$199,"1A*")</f>
        <v>1</v>
      </c>
      <c r="G76" s="149">
        <f>E76+F76</f>
        <v>1</v>
      </c>
      <c r="H76" s="148">
        <v>1</v>
      </c>
      <c r="I76" s="148">
        <f>COUNTIF([1]MSCIP!$AB$8:$AC$234,"1A*")</f>
        <v>0</v>
      </c>
      <c r="J76" s="149">
        <f>H76+I76</f>
        <v>1</v>
      </c>
      <c r="K76" s="148">
        <v>11</v>
      </c>
      <c r="L76" s="148">
        <f>COUNTIF([1]SL!$AB$8:$AC$335,"1A*")</f>
        <v>6</v>
      </c>
      <c r="M76" s="149">
        <f>K76+L76</f>
        <v>17</v>
      </c>
      <c r="N76" s="148">
        <v>16</v>
      </c>
      <c r="O76" s="148">
        <f>COUNTIF([1]NWLLIP!$AB$8:$AC$335,"1A*")</f>
        <v>0</v>
      </c>
      <c r="P76" s="149">
        <f>N76+O76</f>
        <v>16</v>
      </c>
      <c r="Q76" s="148">
        <f t="shared" ref="Q76:R87" si="16">B76+E76+H76+K76+N76</f>
        <v>30</v>
      </c>
      <c r="R76" s="148">
        <f t="shared" si="16"/>
        <v>14</v>
      </c>
      <c r="S76" s="150">
        <f>Q76+R76</f>
        <v>44</v>
      </c>
      <c r="T76" s="101"/>
      <c r="U76" s="101"/>
    </row>
    <row r="77" spans="1:21" x14ac:dyDescent="0.25">
      <c r="A77" s="113" t="s">
        <v>86</v>
      </c>
      <c r="B77" s="148">
        <v>0</v>
      </c>
      <c r="C77" s="148">
        <f>COUNTIF([1]HBEP!$AB$8:$AC$288,"1B*")</f>
        <v>0</v>
      </c>
      <c r="D77" s="149">
        <f t="shared" ref="D77:D88" si="17">B77+C77</f>
        <v>0</v>
      </c>
      <c r="E77" s="148">
        <v>10</v>
      </c>
      <c r="F77" s="148">
        <f>COUNTIF([1]LNCIP!$AB$8:$AC$199,"1B*")</f>
        <v>1</v>
      </c>
      <c r="G77" s="149">
        <f t="shared" ref="G77:G88" si="18">E77+F77</f>
        <v>11</v>
      </c>
      <c r="H77" s="148">
        <v>1</v>
      </c>
      <c r="I77" s="148">
        <f>COUNTIF([1]MSCIP!$AB$8:$AC$234,"1B*")</f>
        <v>10</v>
      </c>
      <c r="J77" s="149">
        <f t="shared" ref="J77:J88" si="19">H77+I77</f>
        <v>11</v>
      </c>
      <c r="K77" s="148">
        <v>2</v>
      </c>
      <c r="L77" s="148">
        <f>COUNTIF([1]SL!$AB$8:$AC$335,"1B*")</f>
        <v>1</v>
      </c>
      <c r="M77" s="149">
        <f t="shared" ref="M77:M88" si="20">K77+L77</f>
        <v>3</v>
      </c>
      <c r="N77" s="148">
        <v>3</v>
      </c>
      <c r="O77" s="148">
        <f>COUNTIF([1]NWLLIP!$AB$8:$AC$335,"1B*")</f>
        <v>0</v>
      </c>
      <c r="P77" s="149">
        <f t="shared" ref="P77:P88" si="21">N77+O77</f>
        <v>3</v>
      </c>
      <c r="Q77" s="148">
        <f t="shared" si="16"/>
        <v>16</v>
      </c>
      <c r="R77" s="148">
        <f t="shared" si="16"/>
        <v>12</v>
      </c>
      <c r="S77" s="150">
        <f t="shared" ref="S77:S88" si="22">Q77+R77</f>
        <v>28</v>
      </c>
      <c r="T77" s="101"/>
      <c r="U77" s="101"/>
    </row>
    <row r="78" spans="1:21" x14ac:dyDescent="0.25">
      <c r="A78" s="113" t="s">
        <v>87</v>
      </c>
      <c r="B78" s="148">
        <v>11</v>
      </c>
      <c r="C78" s="148">
        <f>COUNTIF([1]HBEP!$AB$8:$AC$288,"2A*")</f>
        <v>0</v>
      </c>
      <c r="D78" s="149">
        <f t="shared" si="17"/>
        <v>11</v>
      </c>
      <c r="E78" s="148">
        <v>1</v>
      </c>
      <c r="F78" s="148">
        <f>COUNTIF([1]LNCIP!$AB$8:$AC$199,"2A*")</f>
        <v>1</v>
      </c>
      <c r="G78" s="149">
        <f t="shared" si="18"/>
        <v>2</v>
      </c>
      <c r="H78" s="148">
        <v>1</v>
      </c>
      <c r="I78" s="148">
        <f>COUNTIF([1]MSCIP!$AB$8:$AC$234,"2A*")</f>
        <v>3</v>
      </c>
      <c r="J78" s="149">
        <f t="shared" si="19"/>
        <v>4</v>
      </c>
      <c r="K78" s="148">
        <v>4</v>
      </c>
      <c r="L78" s="148">
        <f>COUNTIF([1]SL!$AB$8:$AC$335,"2A*")</f>
        <v>7</v>
      </c>
      <c r="M78" s="149">
        <f t="shared" si="20"/>
        <v>11</v>
      </c>
      <c r="N78" s="148">
        <v>0</v>
      </c>
      <c r="O78" s="148">
        <f>COUNTIF([1]NWLLIP!$AB$8:$AC$335,"2A*")</f>
        <v>0</v>
      </c>
      <c r="P78" s="149">
        <f t="shared" si="21"/>
        <v>0</v>
      </c>
      <c r="Q78" s="148">
        <f t="shared" si="16"/>
        <v>17</v>
      </c>
      <c r="R78" s="148">
        <f t="shared" si="16"/>
        <v>11</v>
      </c>
      <c r="S78" s="150">
        <f t="shared" si="22"/>
        <v>28</v>
      </c>
      <c r="T78" s="101"/>
      <c r="U78" s="101"/>
    </row>
    <row r="79" spans="1:21" x14ac:dyDescent="0.25">
      <c r="A79" s="113" t="s">
        <v>88</v>
      </c>
      <c r="B79" s="148">
        <v>0</v>
      </c>
      <c r="C79" s="148">
        <f>COUNTIF([1]HBEP!$AB$8:$AC$288,"2B*")</f>
        <v>0</v>
      </c>
      <c r="D79" s="149">
        <f t="shared" si="17"/>
        <v>0</v>
      </c>
      <c r="E79" s="148">
        <v>1</v>
      </c>
      <c r="F79" s="148">
        <f>COUNTIF([1]LNCIP!$AB$8:$AC$199,"2B*")</f>
        <v>1</v>
      </c>
      <c r="G79" s="149">
        <f t="shared" si="18"/>
        <v>2</v>
      </c>
      <c r="H79" s="148">
        <v>0</v>
      </c>
      <c r="I79" s="148">
        <f>COUNTIF([1]MSCIP!$AB$8:$AC$234,"2B*")</f>
        <v>0</v>
      </c>
      <c r="J79" s="149">
        <f t="shared" si="19"/>
        <v>0</v>
      </c>
      <c r="K79" s="148">
        <v>0</v>
      </c>
      <c r="L79" s="148">
        <f>COUNTIF([1]SL!$AB$8:$AC$335,"2B*")</f>
        <v>1</v>
      </c>
      <c r="M79" s="149">
        <f t="shared" si="20"/>
        <v>1</v>
      </c>
      <c r="N79" s="148">
        <v>0</v>
      </c>
      <c r="O79" s="148">
        <f>COUNTIF([1]NWLLIP!$AB$8:$AC$335,"2B*")</f>
        <v>0</v>
      </c>
      <c r="P79" s="149">
        <f t="shared" si="21"/>
        <v>0</v>
      </c>
      <c r="Q79" s="148">
        <f t="shared" si="16"/>
        <v>1</v>
      </c>
      <c r="R79" s="148">
        <f t="shared" si="16"/>
        <v>2</v>
      </c>
      <c r="S79" s="150">
        <f t="shared" si="22"/>
        <v>3</v>
      </c>
      <c r="T79" s="101"/>
      <c r="U79" s="101"/>
    </row>
    <row r="80" spans="1:21" x14ac:dyDescent="0.25">
      <c r="A80" s="113" t="s">
        <v>89</v>
      </c>
      <c r="B80" s="148">
        <v>17</v>
      </c>
      <c r="C80" s="148">
        <f>COUNTIF([1]HBEP!$AB$8:$AC$288,"2D*")</f>
        <v>6</v>
      </c>
      <c r="D80" s="149">
        <f t="shared" si="17"/>
        <v>23</v>
      </c>
      <c r="E80" s="148">
        <v>5</v>
      </c>
      <c r="F80" s="148">
        <f>COUNTIF([1]LNCIP!$AB$8:$AC$199,"2D*")</f>
        <v>0</v>
      </c>
      <c r="G80" s="149">
        <f t="shared" si="18"/>
        <v>5</v>
      </c>
      <c r="H80" s="148">
        <v>2</v>
      </c>
      <c r="I80" s="148">
        <f>COUNTIF([1]MSCIP!$AB$8:$AC$234,"2D*")</f>
        <v>1</v>
      </c>
      <c r="J80" s="149">
        <f t="shared" si="19"/>
        <v>3</v>
      </c>
      <c r="K80" s="148">
        <v>6</v>
      </c>
      <c r="L80" s="148">
        <f>COUNTIF([1]SL!$AB$8:$AC$335,"2D*")</f>
        <v>0</v>
      </c>
      <c r="M80" s="149">
        <f t="shared" si="20"/>
        <v>6</v>
      </c>
      <c r="N80" s="148">
        <v>0</v>
      </c>
      <c r="O80" s="148">
        <f>COUNTIF([1]NWLLIP!$AB$8:$AC$335,"2D*")</f>
        <v>0</v>
      </c>
      <c r="P80" s="149">
        <f t="shared" si="21"/>
        <v>0</v>
      </c>
      <c r="Q80" s="148">
        <f t="shared" si="16"/>
        <v>30</v>
      </c>
      <c r="R80" s="148">
        <f t="shared" si="16"/>
        <v>7</v>
      </c>
      <c r="S80" s="150">
        <f t="shared" si="22"/>
        <v>37</v>
      </c>
      <c r="T80" s="101"/>
      <c r="U80" s="101"/>
    </row>
    <row r="81" spans="1:21" x14ac:dyDescent="0.25">
      <c r="A81" s="113" t="s">
        <v>90</v>
      </c>
      <c r="B81" s="148">
        <v>0</v>
      </c>
      <c r="C81" s="148">
        <f>COUNTIF([1]HBEP!$AB$8:$AC$288,"2E*")</f>
        <v>0</v>
      </c>
      <c r="D81" s="149">
        <f t="shared" si="17"/>
        <v>0</v>
      </c>
      <c r="E81" s="148">
        <v>0</v>
      </c>
      <c r="F81" s="148">
        <f>COUNTIF([1]LNCIP!$AB$8:$AC$199,"2E*")</f>
        <v>0</v>
      </c>
      <c r="G81" s="149">
        <f t="shared" si="18"/>
        <v>0</v>
      </c>
      <c r="H81" s="148">
        <v>0</v>
      </c>
      <c r="I81" s="148">
        <f>COUNTIF([1]MSCIP!$AB$8:$AC$234,"2E*")</f>
        <v>9</v>
      </c>
      <c r="J81" s="149">
        <f t="shared" si="19"/>
        <v>9</v>
      </c>
      <c r="K81" s="148">
        <v>0</v>
      </c>
      <c r="L81" s="148">
        <f>COUNTIF([1]SL!$AB$8:$AC$335,"2E*")</f>
        <v>0</v>
      </c>
      <c r="M81" s="149">
        <f t="shared" si="20"/>
        <v>0</v>
      </c>
      <c r="N81" s="148">
        <v>0</v>
      </c>
      <c r="O81" s="148">
        <f>COUNTIF([1]NWLLIP!$AB$8:$AC$335,"2E*")</f>
        <v>0</v>
      </c>
      <c r="P81" s="149">
        <f t="shared" si="21"/>
        <v>0</v>
      </c>
      <c r="Q81" s="148">
        <f t="shared" si="16"/>
        <v>0</v>
      </c>
      <c r="R81" s="148">
        <f t="shared" si="16"/>
        <v>9</v>
      </c>
      <c r="S81" s="150">
        <f t="shared" si="22"/>
        <v>9</v>
      </c>
      <c r="T81" s="101"/>
      <c r="U81" s="101"/>
    </row>
    <row r="82" spans="1:21" x14ac:dyDescent="0.25">
      <c r="A82" s="113" t="s">
        <v>91</v>
      </c>
      <c r="B82" s="148">
        <v>0</v>
      </c>
      <c r="C82" s="148">
        <f>COUNTIF([1]HBEP!$AB$8:$AC$288,"2F*")</f>
        <v>0</v>
      </c>
      <c r="D82" s="149">
        <f t="shared" si="17"/>
        <v>0</v>
      </c>
      <c r="E82" s="148">
        <v>0</v>
      </c>
      <c r="F82" s="148">
        <f>COUNTIF([1]LNCIP!$AB$8:$AC$199,"2F*")</f>
        <v>0</v>
      </c>
      <c r="G82" s="149">
        <f t="shared" si="18"/>
        <v>0</v>
      </c>
      <c r="H82" s="148">
        <v>0</v>
      </c>
      <c r="I82" s="148">
        <f>COUNTIF([1]MSCIP!$AB$8:$AC$234,"2F*")</f>
        <v>2</v>
      </c>
      <c r="J82" s="149">
        <f t="shared" si="19"/>
        <v>2</v>
      </c>
      <c r="K82" s="148">
        <v>1</v>
      </c>
      <c r="L82" s="148">
        <f>COUNTIF([1]SL!$AB$8:$AC$335,"2F*")</f>
        <v>0</v>
      </c>
      <c r="M82" s="149">
        <f t="shared" si="20"/>
        <v>1</v>
      </c>
      <c r="N82" s="148">
        <v>0</v>
      </c>
      <c r="O82" s="148">
        <f>COUNTIF([1]NWLLIP!$AB$8:$AC$335,"2F*")</f>
        <v>0</v>
      </c>
      <c r="P82" s="149">
        <f t="shared" si="21"/>
        <v>0</v>
      </c>
      <c r="Q82" s="148">
        <f t="shared" si="16"/>
        <v>1</v>
      </c>
      <c r="R82" s="148">
        <f t="shared" si="16"/>
        <v>2</v>
      </c>
      <c r="S82" s="150">
        <f t="shared" si="22"/>
        <v>3</v>
      </c>
      <c r="T82" s="101"/>
      <c r="U82" s="101"/>
    </row>
    <row r="83" spans="1:21" x14ac:dyDescent="0.25">
      <c r="A83" s="113" t="s">
        <v>92</v>
      </c>
      <c r="B83" s="148">
        <v>0</v>
      </c>
      <c r="C83" s="148">
        <f>COUNTIF([1]HBEP!$AB$8:$AB$288,"2G*")</f>
        <v>5</v>
      </c>
      <c r="D83" s="149">
        <f t="shared" si="17"/>
        <v>5</v>
      </c>
      <c r="E83" s="148">
        <v>0</v>
      </c>
      <c r="F83" s="148">
        <f>COUNTIF([1]LNCIP!$AB$8:$AB$199,"2G*")</f>
        <v>0</v>
      </c>
      <c r="G83" s="149">
        <f t="shared" si="18"/>
        <v>0</v>
      </c>
      <c r="H83" s="148">
        <v>0</v>
      </c>
      <c r="I83" s="148">
        <f>COUNTIF([1]MSCIP!$AB$8:$AB$234,"2G*")</f>
        <v>0</v>
      </c>
      <c r="J83" s="149">
        <f t="shared" si="19"/>
        <v>0</v>
      </c>
      <c r="K83" s="148">
        <v>0</v>
      </c>
      <c r="L83" s="148">
        <f>COUNTIF([1]SL!$AB$8:$AB$335,"2G*")</f>
        <v>0</v>
      </c>
      <c r="M83" s="149">
        <f t="shared" si="20"/>
        <v>0</v>
      </c>
      <c r="N83" s="148">
        <v>0</v>
      </c>
      <c r="O83" s="148">
        <f>COUNTIF([1]NWLLIP!$AB$8:$AB$335,"2G*")</f>
        <v>0</v>
      </c>
      <c r="P83" s="149">
        <f t="shared" si="21"/>
        <v>0</v>
      </c>
      <c r="Q83" s="148">
        <f t="shared" si="16"/>
        <v>0</v>
      </c>
      <c r="R83" s="148">
        <f t="shared" si="16"/>
        <v>5</v>
      </c>
      <c r="S83" s="150">
        <f t="shared" si="22"/>
        <v>5</v>
      </c>
      <c r="T83" s="101"/>
      <c r="U83" s="101"/>
    </row>
    <row r="84" spans="1:21" x14ac:dyDescent="0.25">
      <c r="A84" s="113" t="s">
        <v>93</v>
      </c>
      <c r="B84" s="148">
        <v>0</v>
      </c>
      <c r="C84" s="148">
        <f>COUNTIF([1]HBEP!$AB$8:$AC$288,"3A*")</f>
        <v>1</v>
      </c>
      <c r="D84" s="149">
        <f t="shared" si="17"/>
        <v>1</v>
      </c>
      <c r="E84" s="148">
        <v>1</v>
      </c>
      <c r="F84" s="148">
        <f>COUNTIF([1]LNCIP!$AB$8:$AC$199,"3A*")</f>
        <v>0</v>
      </c>
      <c r="G84" s="149">
        <f t="shared" si="18"/>
        <v>1</v>
      </c>
      <c r="H84" s="148">
        <v>0</v>
      </c>
      <c r="I84" s="148">
        <f>COUNTIF([1]MSCIP!$AB$8:$AC$234,"3A*")</f>
        <v>0</v>
      </c>
      <c r="J84" s="149">
        <f t="shared" si="19"/>
        <v>0</v>
      </c>
      <c r="K84" s="148">
        <v>2</v>
      </c>
      <c r="L84" s="148">
        <f>COUNTIF([1]SL!$AB$8:$AC$335,"3A*")</f>
        <v>0</v>
      </c>
      <c r="M84" s="149">
        <f t="shared" si="20"/>
        <v>2</v>
      </c>
      <c r="N84" s="148">
        <v>6</v>
      </c>
      <c r="O84" s="148">
        <f>COUNTIF([1]NWLLIP!$AB$8:$AC$335,"3A*")</f>
        <v>0</v>
      </c>
      <c r="P84" s="149">
        <f t="shared" si="21"/>
        <v>6</v>
      </c>
      <c r="Q84" s="148">
        <f t="shared" si="16"/>
        <v>9</v>
      </c>
      <c r="R84" s="148">
        <f t="shared" si="16"/>
        <v>1</v>
      </c>
      <c r="S84" s="150">
        <f t="shared" si="22"/>
        <v>10</v>
      </c>
      <c r="T84" s="101"/>
      <c r="U84" s="101"/>
    </row>
    <row r="85" spans="1:21" x14ac:dyDescent="0.25">
      <c r="A85" s="113" t="s">
        <v>94</v>
      </c>
      <c r="B85" s="148">
        <v>0</v>
      </c>
      <c r="C85" s="148">
        <f>COUNTIF([1]HBEP!$AB$8:$AC$288,"3B*")</f>
        <v>1</v>
      </c>
      <c r="D85" s="149">
        <f t="shared" si="17"/>
        <v>1</v>
      </c>
      <c r="E85" s="148">
        <v>6</v>
      </c>
      <c r="F85" s="148">
        <f>COUNTIF([1]LNCIP!$AB$8:$AC$199,"3B*")</f>
        <v>0</v>
      </c>
      <c r="G85" s="149">
        <f t="shared" si="18"/>
        <v>6</v>
      </c>
      <c r="H85" s="148">
        <v>2</v>
      </c>
      <c r="I85" s="148">
        <f>COUNTIF([1]MSCIP!$AB$8:$AC$234,"3B*")</f>
        <v>5</v>
      </c>
      <c r="J85" s="149">
        <f t="shared" si="19"/>
        <v>7</v>
      </c>
      <c r="K85" s="148">
        <v>8</v>
      </c>
      <c r="L85" s="148">
        <f>COUNTIF([1]SL!$AB$8:$AC$335,"3B*")</f>
        <v>15</v>
      </c>
      <c r="M85" s="149">
        <f t="shared" si="20"/>
        <v>23</v>
      </c>
      <c r="N85" s="148">
        <v>4</v>
      </c>
      <c r="O85" s="148">
        <f>COUNTIF([1]NWLLIP!$AB$8:$AC$335,"3B*")</f>
        <v>1</v>
      </c>
      <c r="P85" s="149">
        <f t="shared" si="21"/>
        <v>5</v>
      </c>
      <c r="Q85" s="148">
        <f t="shared" si="16"/>
        <v>20</v>
      </c>
      <c r="R85" s="148">
        <f t="shared" si="16"/>
        <v>22</v>
      </c>
      <c r="S85" s="150">
        <f t="shared" si="22"/>
        <v>42</v>
      </c>
      <c r="T85" s="101"/>
      <c r="U85" s="101"/>
    </row>
    <row r="86" spans="1:21" x14ac:dyDescent="0.25">
      <c r="A86" s="113" t="s">
        <v>95</v>
      </c>
      <c r="B86" s="148">
        <v>0</v>
      </c>
      <c r="C86" s="148">
        <f>COUNTIF([1]HBEP!$AB$8:$AC$288,"4*")</f>
        <v>0</v>
      </c>
      <c r="D86" s="149">
        <f t="shared" si="17"/>
        <v>0</v>
      </c>
      <c r="E86" s="148">
        <v>0</v>
      </c>
      <c r="F86" s="148">
        <f>COUNTIF([1]LNCIP!$AB$8:$AC$199,"4*")</f>
        <v>0</v>
      </c>
      <c r="G86" s="149">
        <f t="shared" si="18"/>
        <v>0</v>
      </c>
      <c r="H86" s="148">
        <v>0</v>
      </c>
      <c r="I86" s="148">
        <f>COUNTIF([1]MSCIP!$AB$8:$AC$234,"4*")</f>
        <v>1</v>
      </c>
      <c r="J86" s="149">
        <f t="shared" si="19"/>
        <v>1</v>
      </c>
      <c r="K86" s="148">
        <v>0</v>
      </c>
      <c r="L86" s="148">
        <f>COUNTIF([1]SL!$AB$8:$AC$335,"4*")</f>
        <v>0</v>
      </c>
      <c r="M86" s="149">
        <f t="shared" si="20"/>
        <v>0</v>
      </c>
      <c r="N86" s="148">
        <v>0</v>
      </c>
      <c r="O86" s="148">
        <f>COUNTIF([1]NWLLIP!$AB$8:$AC$335,"4*")</f>
        <v>0</v>
      </c>
      <c r="P86" s="149">
        <f t="shared" si="21"/>
        <v>0</v>
      </c>
      <c r="Q86" s="148">
        <f t="shared" si="16"/>
        <v>0</v>
      </c>
      <c r="R86" s="148">
        <f t="shared" si="16"/>
        <v>1</v>
      </c>
      <c r="S86" s="150">
        <f t="shared" si="22"/>
        <v>1</v>
      </c>
      <c r="T86" s="101"/>
      <c r="U86" s="101"/>
    </row>
    <row r="87" spans="1:21" x14ac:dyDescent="0.25">
      <c r="A87" s="113" t="s">
        <v>96</v>
      </c>
      <c r="B87" s="148">
        <v>0</v>
      </c>
      <c r="C87" s="148">
        <f>COUNTIF([1]HBEP!$AB$8:$AC$288,"5*")</f>
        <v>0</v>
      </c>
      <c r="D87" s="149">
        <f t="shared" si="17"/>
        <v>0</v>
      </c>
      <c r="E87" s="148">
        <v>0</v>
      </c>
      <c r="F87" s="148">
        <f>COUNTIF([1]LNCIP!$AB$8:$AC$199,"5*")</f>
        <v>0</v>
      </c>
      <c r="G87" s="149">
        <f t="shared" si="18"/>
        <v>0</v>
      </c>
      <c r="H87" s="148">
        <v>0</v>
      </c>
      <c r="I87" s="148">
        <f>COUNTIF([1]MSCIP!$AB$8:$AC$234,"5*")</f>
        <v>0</v>
      </c>
      <c r="J87" s="149">
        <f t="shared" si="19"/>
        <v>0</v>
      </c>
      <c r="K87" s="148">
        <v>1</v>
      </c>
      <c r="L87" s="148">
        <f>COUNTIF([1]SL!$AB$8:$AC$335,"5*")</f>
        <v>3</v>
      </c>
      <c r="M87" s="149">
        <f t="shared" si="20"/>
        <v>4</v>
      </c>
      <c r="N87" s="148">
        <v>0</v>
      </c>
      <c r="O87" s="148">
        <f>COUNTIF([1]NWLLIP!$AB$8:$AC$335,"5*")</f>
        <v>0</v>
      </c>
      <c r="P87" s="149">
        <f t="shared" si="21"/>
        <v>0</v>
      </c>
      <c r="Q87" s="148">
        <f t="shared" si="16"/>
        <v>1</v>
      </c>
      <c r="R87" s="148">
        <f t="shared" si="16"/>
        <v>3</v>
      </c>
      <c r="S87" s="150">
        <f t="shared" si="22"/>
        <v>4</v>
      </c>
      <c r="T87" s="108"/>
      <c r="U87" s="108"/>
    </row>
    <row r="88" spans="1:21" ht="15.75" thickBot="1" x14ac:dyDescent="0.3">
      <c r="A88" s="151"/>
      <c r="B88" s="152">
        <f t="shared" ref="B88" si="23">SUM(B76:B87)</f>
        <v>30</v>
      </c>
      <c r="C88" s="152">
        <f t="shared" ref="C88" si="24">SUM(C76:C87)</f>
        <v>20</v>
      </c>
      <c r="D88" s="153">
        <f t="shared" si="17"/>
        <v>50</v>
      </c>
      <c r="E88" s="152">
        <f>SUM(E76:E87)</f>
        <v>24</v>
      </c>
      <c r="F88" s="152">
        <f>SUM(F76:F87)</f>
        <v>4</v>
      </c>
      <c r="G88" s="153">
        <f t="shared" si="18"/>
        <v>28</v>
      </c>
      <c r="H88" s="152">
        <f>SUM(H76:H87)</f>
        <v>7</v>
      </c>
      <c r="I88" s="152">
        <f>SUM(I76:I87)</f>
        <v>31</v>
      </c>
      <c r="J88" s="153">
        <f t="shared" si="19"/>
        <v>38</v>
      </c>
      <c r="K88" s="152">
        <f>SUM(K76:K87)</f>
        <v>35</v>
      </c>
      <c r="L88" s="152">
        <f>SUM(L76:L87)</f>
        <v>33</v>
      </c>
      <c r="M88" s="153">
        <f t="shared" si="20"/>
        <v>68</v>
      </c>
      <c r="N88" s="152">
        <f>SUM(N76:N87)</f>
        <v>29</v>
      </c>
      <c r="O88" s="152">
        <f>SUM(O76:O87)</f>
        <v>1</v>
      </c>
      <c r="P88" s="153">
        <f t="shared" si="21"/>
        <v>30</v>
      </c>
      <c r="Q88" s="154">
        <f>B88+E88+H88+K88+N88</f>
        <v>125</v>
      </c>
      <c r="R88" s="154">
        <f>SUM(R76:R87)</f>
        <v>89</v>
      </c>
      <c r="S88" s="155">
        <f t="shared" si="22"/>
        <v>214</v>
      </c>
      <c r="T88" s="156" t="s">
        <v>81</v>
      </c>
      <c r="U88" s="88"/>
    </row>
    <row r="89" spans="1:21" x14ac:dyDescent="0.25">
      <c r="A89" s="120"/>
      <c r="B89" s="89"/>
      <c r="C89" s="89"/>
      <c r="D89" s="89"/>
      <c r="E89" s="89"/>
      <c r="F89" s="89"/>
      <c r="G89" s="89"/>
      <c r="H89" s="108"/>
      <c r="I89" s="108"/>
      <c r="J89" s="108"/>
      <c r="K89" s="108"/>
      <c r="L89" s="108"/>
      <c r="M89" s="108"/>
      <c r="N89" s="55"/>
      <c r="O89" s="60"/>
      <c r="P89" s="60"/>
      <c r="Q89" s="60"/>
      <c r="R89" s="60"/>
      <c r="S89" s="91"/>
      <c r="T89" s="60"/>
      <c r="U89" s="60"/>
    </row>
    <row r="90" spans="1:21" x14ac:dyDescent="0.25">
      <c r="A90" s="157"/>
      <c r="B90" s="2"/>
      <c r="C90" s="2"/>
      <c r="D90" s="2"/>
      <c r="E90" s="2"/>
      <c r="F90" s="2"/>
      <c r="G90" s="2"/>
      <c r="H90" s="101"/>
      <c r="I90" s="101"/>
      <c r="J90" s="101"/>
      <c r="K90" s="101"/>
      <c r="L90" s="101"/>
      <c r="M90" s="101"/>
      <c r="N90" s="55"/>
      <c r="O90" s="60"/>
      <c r="P90" s="60"/>
      <c r="Q90" s="60"/>
      <c r="R90" s="60"/>
      <c r="S90" s="60"/>
      <c r="T90" s="60"/>
      <c r="U90" s="60"/>
    </row>
    <row r="91" spans="1:21" ht="15.75" thickBot="1" x14ac:dyDescent="0.3">
      <c r="A91" s="5" t="s">
        <v>97</v>
      </c>
      <c r="B91" s="86"/>
      <c r="C91" s="86"/>
      <c r="D91" s="86"/>
      <c r="E91" s="86"/>
      <c r="F91" s="86"/>
      <c r="G91" s="86"/>
      <c r="H91" s="101"/>
      <c r="I91" s="101"/>
      <c r="J91" s="101"/>
      <c r="K91" s="101"/>
      <c r="L91" s="101"/>
      <c r="M91" s="101"/>
      <c r="N91" s="158"/>
      <c r="O91" s="60"/>
      <c r="P91" s="60"/>
      <c r="Q91" s="60"/>
      <c r="R91" s="60"/>
      <c r="S91" s="60"/>
      <c r="T91" s="60"/>
      <c r="U91" s="60"/>
    </row>
    <row r="92" spans="1:21" x14ac:dyDescent="0.25">
      <c r="A92" s="92"/>
      <c r="B92" s="74" t="s">
        <v>4</v>
      </c>
      <c r="C92" s="74" t="s">
        <v>5</v>
      </c>
      <c r="D92" s="74" t="s">
        <v>6</v>
      </c>
      <c r="E92" s="74" t="s">
        <v>7</v>
      </c>
      <c r="F92" s="74" t="s">
        <v>8</v>
      </c>
      <c r="G92" s="75" t="s">
        <v>9</v>
      </c>
      <c r="H92" s="159"/>
      <c r="I92" s="100"/>
      <c r="J92" s="100"/>
      <c r="K92" s="100"/>
      <c r="L92" s="100"/>
      <c r="M92" s="100"/>
      <c r="N92" s="100"/>
      <c r="O92" s="60"/>
      <c r="P92" s="60"/>
      <c r="Q92" s="60"/>
      <c r="R92" s="60"/>
      <c r="S92" s="60"/>
      <c r="T92" s="60"/>
      <c r="U92" s="60"/>
    </row>
    <row r="93" spans="1:21" x14ac:dyDescent="0.25">
      <c r="A93" s="12" t="s">
        <v>55</v>
      </c>
      <c r="B93" s="13">
        <f>COUNTA([1]HBEP!$AT$8:$AT$288)</f>
        <v>33</v>
      </c>
      <c r="C93" s="13">
        <f>COUNTA([1]LNCIP!$AT$8:$AT$199)</f>
        <v>36</v>
      </c>
      <c r="D93" s="13">
        <f>COUNTA([1]MSCIP!$AT$8:$AT$234)</f>
        <v>7</v>
      </c>
      <c r="E93" s="13">
        <f>COUNTA([1]SL!$AT$8:$AT$335)</f>
        <v>34</v>
      </c>
      <c r="F93" s="13">
        <f>COUNTA([1]NWLLIP!$AT$8:$AT$336)</f>
        <v>2</v>
      </c>
      <c r="G93" s="160">
        <f t="shared" ref="G93:G98" si="25">SUM(B93:F93)</f>
        <v>112</v>
      </c>
      <c r="H93" s="161" t="s">
        <v>98</v>
      </c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60"/>
      <c r="U93" s="60"/>
    </row>
    <row r="94" spans="1:21" x14ac:dyDescent="0.25">
      <c r="A94" s="12" t="s">
        <v>99</v>
      </c>
      <c r="B94" s="13">
        <f>COUNTA([1]HBEP!$AX$8:$AX$288)</f>
        <v>7</v>
      </c>
      <c r="C94" s="13">
        <f>COUNTA([1]LNCIP!$AX$8:$AX$199)</f>
        <v>18</v>
      </c>
      <c r="D94" s="13">
        <f>COUNTA([1]MSCIP!$AX$8:$AX$234)</f>
        <v>4</v>
      </c>
      <c r="E94" s="13">
        <f>COUNTA([1]SL!$AX$8:$AX$335)</f>
        <v>4</v>
      </c>
      <c r="F94" s="13">
        <f>COUNTA([1]NWLLIP!$AX$8:$AX$336)</f>
        <v>1</v>
      </c>
      <c r="G94" s="160">
        <f t="shared" si="25"/>
        <v>34</v>
      </c>
      <c r="H94" s="161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60"/>
      <c r="U94" s="60"/>
    </row>
    <row r="95" spans="1:21" x14ac:dyDescent="0.25">
      <c r="A95" s="12" t="s">
        <v>100</v>
      </c>
      <c r="B95" s="13">
        <f>COUNTA([1]HBEP!$AY$8:$AY$288)</f>
        <v>14</v>
      </c>
      <c r="C95" s="13">
        <f>COUNTA([1]LNCIP!$AY$8:$AY$199)</f>
        <v>18</v>
      </c>
      <c r="D95" s="13">
        <f>COUNTA([1]MSCIP!$AY$8:$AY$234)</f>
        <v>3</v>
      </c>
      <c r="E95" s="13">
        <f>COUNTA([1]SL!$AY$8:$AY$335)</f>
        <v>6</v>
      </c>
      <c r="F95" s="13">
        <f>COUNTA([1]NWLLIP!$AY$8:$AY$336)</f>
        <v>1</v>
      </c>
      <c r="G95" s="160">
        <f t="shared" si="25"/>
        <v>42</v>
      </c>
      <c r="H95" s="163"/>
      <c r="I95" s="163"/>
      <c r="J95" s="163"/>
      <c r="K95" s="163"/>
      <c r="L95" s="163"/>
      <c r="M95" s="163"/>
      <c r="N95" s="163"/>
      <c r="O95" s="60"/>
      <c r="P95" s="60"/>
      <c r="Q95" s="60"/>
      <c r="R95" s="60"/>
      <c r="S95" s="60"/>
      <c r="T95" s="60"/>
      <c r="U95" s="60"/>
    </row>
    <row r="96" spans="1:21" x14ac:dyDescent="0.25">
      <c r="A96" s="164" t="s">
        <v>101</v>
      </c>
      <c r="B96" s="165">
        <f>COUNTIF([1]HBEP!$AW$3:$AW$288,"&gt;01/09/2021")</f>
        <v>25</v>
      </c>
      <c r="C96" s="165">
        <f>COUNTIF([1]LNCIP!$AW$3:$AW$199,"&gt;01/09/2021")</f>
        <v>0</v>
      </c>
      <c r="D96" s="165">
        <f>COUNTIF([1]MSCIP!$AW$3:$AW$234,"&gt;01/09/2021")</f>
        <v>3</v>
      </c>
      <c r="E96" s="165">
        <f>COUNTIF([1]SL!$AW$3:$AW$335,"&gt;01/09/2021")</f>
        <v>15</v>
      </c>
      <c r="F96" s="165">
        <f>COUNTIF([1]NWLLIP!$AW$3:$AW$336,"&gt;01/09/2021")</f>
        <v>0</v>
      </c>
      <c r="G96" s="166">
        <f t="shared" si="25"/>
        <v>43</v>
      </c>
      <c r="H96" s="167" t="s">
        <v>102</v>
      </c>
      <c r="I96" s="167"/>
      <c r="J96" s="167"/>
      <c r="K96" s="167"/>
      <c r="L96" s="167"/>
      <c r="M96" s="167"/>
      <c r="N96" s="167"/>
      <c r="O96" s="60"/>
      <c r="P96" s="60"/>
      <c r="Q96" s="60"/>
      <c r="R96" s="60"/>
      <c r="S96" s="60"/>
      <c r="T96" s="60"/>
      <c r="U96" s="60"/>
    </row>
    <row r="97" spans="1:21" x14ac:dyDescent="0.25">
      <c r="A97" s="164" t="s">
        <v>103</v>
      </c>
      <c r="B97" s="165">
        <f>COUNTIF([1]HBEP!$AX$8:$AX$288,"&gt;01/09/2021")</f>
        <v>7</v>
      </c>
      <c r="C97" s="165">
        <f>COUNTIF([1]LNCIP!$AX$8:$AX$199,"&gt;01/09/2021")</f>
        <v>0</v>
      </c>
      <c r="D97" s="165">
        <f>COUNTIF([1]MSCIP!$AX$8:$AX$234,"&gt;01/09/2021")</f>
        <v>3</v>
      </c>
      <c r="E97" s="165">
        <f>COUNTIF([1]SL!$AX$8:$AX$335,"&gt;01/09/2021")</f>
        <v>0</v>
      </c>
      <c r="F97" s="165">
        <f>COUNTIF([1]NWLLIP!$AX$8:$AX$336,"&gt;01/09/2021")</f>
        <v>0</v>
      </c>
      <c r="G97" s="166">
        <f t="shared" si="25"/>
        <v>10</v>
      </c>
      <c r="H97" s="167"/>
      <c r="I97" s="167"/>
      <c r="J97" s="167"/>
      <c r="K97" s="167"/>
      <c r="L97" s="167"/>
      <c r="M97" s="167"/>
      <c r="N97" s="167"/>
      <c r="O97" s="60"/>
      <c r="P97" s="60"/>
      <c r="Q97" s="60"/>
      <c r="R97" s="60"/>
      <c r="S97" s="60"/>
      <c r="T97" s="60"/>
      <c r="U97" s="60"/>
    </row>
    <row r="98" spans="1:21" x14ac:dyDescent="0.25">
      <c r="A98" s="168" t="s">
        <v>104</v>
      </c>
      <c r="B98" s="169">
        <f>COUNTIF([1]HBEP!$AY$8:$AY$288,"&gt;01/09/2021")</f>
        <v>12</v>
      </c>
      <c r="C98" s="169">
        <f>COUNTIF([1]LNCIP!$AY$8:$AY$199,"&gt;01/09/2021")</f>
        <v>0</v>
      </c>
      <c r="D98" s="169">
        <f>COUNTIF([1]MSCIP!$AY$8:$AY$234,"&gt;01/09/2021")</f>
        <v>0</v>
      </c>
      <c r="E98" s="169">
        <f>COUNTIF([1]SL!$AY$8:$AY$335,"&gt;01/09/2021")</f>
        <v>4</v>
      </c>
      <c r="F98" s="169">
        <f>COUNTIF([1]NWLLIP!$AY$8:$AY$336,"&gt;01/09/2021")</f>
        <v>0</v>
      </c>
      <c r="G98" s="170">
        <f t="shared" si="25"/>
        <v>16</v>
      </c>
      <c r="H98" s="167"/>
      <c r="I98" s="167"/>
      <c r="J98" s="167"/>
      <c r="K98" s="167"/>
      <c r="L98" s="167"/>
      <c r="M98" s="167"/>
      <c r="N98" s="167"/>
      <c r="O98" s="88"/>
      <c r="P98" s="88"/>
      <c r="Q98" s="88"/>
      <c r="R98" s="88"/>
      <c r="S98" s="88"/>
      <c r="T98" s="88"/>
      <c r="U98" s="88"/>
    </row>
    <row r="99" spans="1:21" ht="25.5" x14ac:dyDescent="0.25">
      <c r="A99" s="171" t="s">
        <v>105</v>
      </c>
      <c r="B99" s="172">
        <v>1</v>
      </c>
      <c r="C99" s="172">
        <v>10</v>
      </c>
      <c r="D99" s="172">
        <v>4</v>
      </c>
      <c r="E99" s="172">
        <v>3</v>
      </c>
      <c r="F99" s="172">
        <v>0</v>
      </c>
      <c r="G99" s="173">
        <v>18</v>
      </c>
      <c r="H99" s="167" t="s">
        <v>106</v>
      </c>
      <c r="I99" s="167"/>
      <c r="J99" s="167"/>
      <c r="K99" s="167"/>
      <c r="L99" s="167"/>
      <c r="M99" s="167"/>
      <c r="N99" s="167"/>
      <c r="O99" s="174"/>
      <c r="P99" s="174"/>
      <c r="Q99" s="174"/>
      <c r="R99" s="174"/>
      <c r="S99" s="174"/>
      <c r="T99" s="174"/>
      <c r="U99" s="174"/>
    </row>
    <row r="100" spans="1:21" ht="25.5" x14ac:dyDescent="0.25">
      <c r="A100" s="175" t="s">
        <v>107</v>
      </c>
      <c r="B100" s="176"/>
      <c r="C100" s="176">
        <v>7</v>
      </c>
      <c r="D100" s="176">
        <v>3</v>
      </c>
      <c r="E100" s="176">
        <v>0</v>
      </c>
      <c r="F100" s="176">
        <v>0</v>
      </c>
      <c r="G100" s="177">
        <v>10</v>
      </c>
      <c r="H100" s="178" t="s">
        <v>108</v>
      </c>
      <c r="I100" s="178"/>
      <c r="J100" s="178"/>
      <c r="K100" s="178"/>
      <c r="L100" s="178"/>
      <c r="M100" s="178"/>
      <c r="N100" s="178"/>
      <c r="O100" s="174"/>
      <c r="P100" s="174"/>
      <c r="Q100" s="174"/>
      <c r="R100" s="174"/>
      <c r="S100" s="174"/>
      <c r="T100" s="174"/>
      <c r="U100" s="174"/>
    </row>
    <row r="101" spans="1:21" ht="25.5" x14ac:dyDescent="0.25">
      <c r="A101" s="175" t="s">
        <v>109</v>
      </c>
      <c r="B101" s="176">
        <v>7</v>
      </c>
      <c r="C101" s="176">
        <v>14</v>
      </c>
      <c r="D101" s="176">
        <v>7</v>
      </c>
      <c r="E101" s="176">
        <v>5</v>
      </c>
      <c r="F101" s="176">
        <v>0</v>
      </c>
      <c r="G101" s="177">
        <v>33</v>
      </c>
      <c r="H101" s="178"/>
      <c r="I101" s="178"/>
      <c r="J101" s="178"/>
      <c r="K101" s="178"/>
      <c r="L101" s="178"/>
      <c r="M101" s="178"/>
      <c r="N101" s="178"/>
      <c r="O101" s="174"/>
      <c r="P101" s="174"/>
      <c r="Q101" s="174"/>
      <c r="R101" s="174"/>
      <c r="S101" s="174"/>
      <c r="T101" s="174"/>
      <c r="U101" s="174"/>
    </row>
    <row r="102" spans="1:21" ht="38.25" x14ac:dyDescent="0.25">
      <c r="A102" s="175" t="s">
        <v>110</v>
      </c>
      <c r="B102" s="176">
        <v>3</v>
      </c>
      <c r="C102" s="176">
        <v>5</v>
      </c>
      <c r="D102" s="176">
        <v>3</v>
      </c>
      <c r="E102" s="176">
        <v>1</v>
      </c>
      <c r="F102" s="176">
        <v>0</v>
      </c>
      <c r="G102" s="177">
        <v>12</v>
      </c>
      <c r="H102" s="178"/>
      <c r="I102" s="178"/>
      <c r="J102" s="178"/>
      <c r="K102" s="178"/>
      <c r="L102" s="178"/>
      <c r="M102" s="178"/>
      <c r="N102" s="178"/>
      <c r="O102" s="60"/>
      <c r="P102" s="60"/>
      <c r="Q102" s="60"/>
      <c r="R102" s="60"/>
      <c r="S102" s="60"/>
      <c r="T102" s="60"/>
      <c r="U102" s="60"/>
    </row>
    <row r="103" spans="1:21" ht="25.5" x14ac:dyDescent="0.25">
      <c r="A103" s="175" t="s">
        <v>111</v>
      </c>
      <c r="B103" s="176">
        <v>7</v>
      </c>
      <c r="C103" s="176">
        <v>28</v>
      </c>
      <c r="D103" s="176">
        <v>13</v>
      </c>
      <c r="E103" s="176">
        <v>18</v>
      </c>
      <c r="F103" s="176">
        <v>1</v>
      </c>
      <c r="G103" s="177">
        <v>67</v>
      </c>
      <c r="H103" s="178"/>
      <c r="I103" s="178"/>
      <c r="J103" s="178"/>
      <c r="K103" s="178"/>
      <c r="L103" s="178"/>
      <c r="M103" s="178"/>
      <c r="N103" s="178"/>
      <c r="O103" s="60"/>
      <c r="P103" s="60"/>
      <c r="Q103" s="60"/>
      <c r="R103" s="60"/>
      <c r="S103" s="60"/>
      <c r="T103" s="60"/>
      <c r="U103" s="60"/>
    </row>
    <row r="104" spans="1:21" ht="25.5" x14ac:dyDescent="0.25">
      <c r="A104" s="175" t="s">
        <v>112</v>
      </c>
      <c r="B104" s="176">
        <v>1</v>
      </c>
      <c r="C104" s="176">
        <v>11</v>
      </c>
      <c r="D104" s="176">
        <v>3</v>
      </c>
      <c r="E104" s="176">
        <v>3</v>
      </c>
      <c r="F104" s="176">
        <v>1</v>
      </c>
      <c r="G104" s="177">
        <v>18</v>
      </c>
      <c r="H104" s="178"/>
      <c r="I104" s="178"/>
      <c r="J104" s="178"/>
      <c r="K104" s="178"/>
      <c r="L104" s="178"/>
      <c r="M104" s="178"/>
      <c r="N104" s="178"/>
      <c r="O104" s="60"/>
      <c r="P104" s="60"/>
      <c r="Q104" s="60"/>
      <c r="R104" s="60"/>
      <c r="S104" s="60"/>
      <c r="T104" s="60"/>
      <c r="U104" s="60"/>
    </row>
    <row r="105" spans="1:21" ht="38.25" x14ac:dyDescent="0.25">
      <c r="A105" s="175" t="s">
        <v>20</v>
      </c>
      <c r="B105" s="176">
        <v>16</v>
      </c>
      <c r="C105" s="176">
        <v>45</v>
      </c>
      <c r="D105" s="176">
        <v>18</v>
      </c>
      <c r="E105" s="176">
        <v>13</v>
      </c>
      <c r="F105" s="176">
        <v>4</v>
      </c>
      <c r="G105" s="177">
        <v>96</v>
      </c>
      <c r="H105" s="178"/>
      <c r="I105" s="178"/>
      <c r="J105" s="178"/>
      <c r="K105" s="178"/>
      <c r="L105" s="178"/>
      <c r="M105" s="178"/>
      <c r="N105" s="178"/>
      <c r="O105" s="60"/>
      <c r="P105" s="60"/>
      <c r="Q105" s="60"/>
      <c r="R105" s="60"/>
      <c r="S105" s="60"/>
      <c r="T105" s="60"/>
      <c r="U105" s="60"/>
    </row>
    <row r="106" spans="1:21" ht="25.5" x14ac:dyDescent="0.25">
      <c r="A106" s="175" t="s">
        <v>113</v>
      </c>
      <c r="B106" s="176">
        <v>6</v>
      </c>
      <c r="C106" s="176">
        <v>17</v>
      </c>
      <c r="D106" s="176">
        <v>3</v>
      </c>
      <c r="E106" s="176">
        <v>1</v>
      </c>
      <c r="F106" s="176">
        <v>0</v>
      </c>
      <c r="G106" s="177">
        <v>27</v>
      </c>
      <c r="H106" s="178"/>
      <c r="I106" s="178"/>
      <c r="J106" s="178"/>
      <c r="K106" s="178"/>
      <c r="L106" s="178"/>
      <c r="M106" s="178"/>
      <c r="N106" s="178"/>
      <c r="O106" s="60"/>
      <c r="P106" s="60"/>
      <c r="Q106" s="60"/>
      <c r="R106" s="60"/>
      <c r="S106" s="60"/>
      <c r="T106" s="60"/>
      <c r="U106" s="60"/>
    </row>
    <row r="107" spans="1:21" x14ac:dyDescent="0.25">
      <c r="A107" s="179" t="s">
        <v>21</v>
      </c>
      <c r="B107" s="176">
        <v>15</v>
      </c>
      <c r="C107" s="176">
        <v>33</v>
      </c>
      <c r="D107" s="176">
        <v>10</v>
      </c>
      <c r="E107" s="176">
        <v>7</v>
      </c>
      <c r="F107" s="176">
        <v>5</v>
      </c>
      <c r="G107" s="177">
        <v>70</v>
      </c>
      <c r="H107" s="178"/>
      <c r="I107" s="178"/>
      <c r="J107" s="178"/>
      <c r="K107" s="178"/>
      <c r="L107" s="178"/>
      <c r="M107" s="178"/>
      <c r="N107" s="178"/>
      <c r="O107" s="60"/>
      <c r="P107" s="60"/>
      <c r="Q107" s="60"/>
      <c r="R107" s="60"/>
      <c r="S107" s="60"/>
      <c r="T107" s="60"/>
      <c r="U107" s="60"/>
    </row>
    <row r="108" spans="1:21" x14ac:dyDescent="0.25">
      <c r="A108" s="179" t="s">
        <v>113</v>
      </c>
      <c r="B108" s="176">
        <v>4</v>
      </c>
      <c r="C108" s="176">
        <v>9</v>
      </c>
      <c r="D108" s="176">
        <v>0</v>
      </c>
      <c r="E108" s="176">
        <v>1</v>
      </c>
      <c r="F108" s="176">
        <v>0</v>
      </c>
      <c r="G108" s="177">
        <v>14</v>
      </c>
      <c r="H108" s="178"/>
      <c r="I108" s="178"/>
      <c r="J108" s="178"/>
      <c r="K108" s="178"/>
      <c r="L108" s="178"/>
      <c r="M108" s="178"/>
      <c r="N108" s="178"/>
      <c r="O108" s="88"/>
      <c r="P108" s="88"/>
      <c r="Q108" s="88"/>
      <c r="R108" s="88"/>
      <c r="S108" s="88"/>
      <c r="T108" s="88"/>
      <c r="U108" s="88"/>
    </row>
    <row r="109" spans="1:21" x14ac:dyDescent="0.25">
      <c r="A109" s="179" t="s">
        <v>22</v>
      </c>
      <c r="B109" s="176">
        <v>24</v>
      </c>
      <c r="C109" s="176">
        <v>49</v>
      </c>
      <c r="D109" s="176">
        <v>18</v>
      </c>
      <c r="E109" s="176">
        <v>11</v>
      </c>
      <c r="F109" s="176">
        <v>5</v>
      </c>
      <c r="G109" s="177">
        <v>107</v>
      </c>
      <c r="H109" s="178"/>
      <c r="I109" s="178"/>
      <c r="J109" s="178"/>
      <c r="K109" s="178"/>
      <c r="L109" s="178"/>
      <c r="M109" s="178"/>
      <c r="N109" s="178"/>
      <c r="O109" s="60"/>
      <c r="P109" s="60"/>
      <c r="Q109" s="60"/>
      <c r="R109" s="60"/>
      <c r="S109" s="60"/>
      <c r="T109" s="60"/>
      <c r="U109" s="60"/>
    </row>
    <row r="110" spans="1:21" x14ac:dyDescent="0.25">
      <c r="A110" s="180" t="s">
        <v>114</v>
      </c>
      <c r="B110" s="181">
        <v>12</v>
      </c>
      <c r="C110" s="181">
        <v>11</v>
      </c>
      <c r="D110" s="181">
        <v>4</v>
      </c>
      <c r="E110" s="181">
        <v>1</v>
      </c>
      <c r="F110" s="181">
        <v>0</v>
      </c>
      <c r="G110" s="177">
        <v>28</v>
      </c>
      <c r="H110" s="178"/>
      <c r="I110" s="178"/>
      <c r="J110" s="178"/>
      <c r="K110" s="178"/>
      <c r="L110" s="178"/>
      <c r="M110" s="178"/>
      <c r="N110" s="178"/>
      <c r="O110" s="60"/>
      <c r="P110" s="60"/>
      <c r="Q110" s="60"/>
      <c r="R110" s="60"/>
      <c r="S110" s="60"/>
      <c r="T110" s="60"/>
      <c r="U110" s="60"/>
    </row>
    <row r="111" spans="1:21" x14ac:dyDescent="0.25">
      <c r="A111" s="182" t="s">
        <v>23</v>
      </c>
      <c r="B111" s="183">
        <f>B93</f>
        <v>33</v>
      </c>
      <c r="C111" s="183">
        <f t="shared" ref="C111:F112" si="26">C93</f>
        <v>36</v>
      </c>
      <c r="D111" s="183">
        <f t="shared" si="26"/>
        <v>7</v>
      </c>
      <c r="E111" s="183">
        <f t="shared" si="26"/>
        <v>34</v>
      </c>
      <c r="F111" s="183">
        <f t="shared" si="26"/>
        <v>2</v>
      </c>
      <c r="G111" s="177">
        <f>SUM(B111:F111)</f>
        <v>112</v>
      </c>
      <c r="H111" s="159"/>
      <c r="I111" s="159"/>
      <c r="J111" s="159"/>
      <c r="K111" s="159"/>
      <c r="L111" s="159"/>
      <c r="M111" s="159"/>
      <c r="N111" s="9"/>
      <c r="O111" s="60"/>
      <c r="P111" s="60"/>
      <c r="Q111" s="60"/>
      <c r="R111" s="60"/>
      <c r="S111" s="60"/>
      <c r="T111" s="60"/>
      <c r="U111" s="60"/>
    </row>
    <row r="112" spans="1:21" x14ac:dyDescent="0.25">
      <c r="A112" s="182" t="s">
        <v>115</v>
      </c>
      <c r="B112" s="183">
        <f>B94</f>
        <v>7</v>
      </c>
      <c r="C112" s="183">
        <f t="shared" si="26"/>
        <v>18</v>
      </c>
      <c r="D112" s="183">
        <f t="shared" si="26"/>
        <v>4</v>
      </c>
      <c r="E112" s="183">
        <f t="shared" si="26"/>
        <v>4</v>
      </c>
      <c r="F112" s="183">
        <f t="shared" si="26"/>
        <v>1</v>
      </c>
      <c r="G112" s="177">
        <v>28</v>
      </c>
      <c r="H112" s="101"/>
      <c r="I112" s="101"/>
      <c r="J112" s="101"/>
      <c r="K112" s="101"/>
      <c r="L112" s="101"/>
      <c r="M112" s="101"/>
      <c r="N112" s="55"/>
      <c r="O112" s="60"/>
      <c r="P112" s="60"/>
      <c r="Q112" s="60"/>
      <c r="R112" s="60"/>
      <c r="S112" s="60"/>
      <c r="T112" s="60"/>
      <c r="U112" s="60"/>
    </row>
    <row r="113" spans="1:21" x14ac:dyDescent="0.25">
      <c r="A113" s="184" t="s">
        <v>116</v>
      </c>
      <c r="B113" s="185">
        <v>0</v>
      </c>
      <c r="C113" s="185">
        <v>2</v>
      </c>
      <c r="D113" s="185">
        <v>0</v>
      </c>
      <c r="E113" s="185">
        <v>0</v>
      </c>
      <c r="F113" s="185">
        <v>0</v>
      </c>
      <c r="G113" s="186">
        <v>2</v>
      </c>
      <c r="H113" s="101"/>
      <c r="I113" s="101"/>
      <c r="J113" s="101"/>
      <c r="K113" s="101"/>
      <c r="L113" s="101"/>
      <c r="M113" s="101"/>
      <c r="N113" s="187"/>
      <c r="O113" s="60"/>
      <c r="P113" s="60"/>
      <c r="Q113" s="60"/>
      <c r="R113" s="60"/>
      <c r="S113" s="60"/>
      <c r="T113" s="60"/>
      <c r="U113" s="60"/>
    </row>
    <row r="114" spans="1:21" x14ac:dyDescent="0.25">
      <c r="A114" s="184" t="s">
        <v>117</v>
      </c>
      <c r="B114" s="185">
        <v>0</v>
      </c>
      <c r="C114" s="185">
        <v>0</v>
      </c>
      <c r="D114" s="185">
        <v>0</v>
      </c>
      <c r="E114" s="185">
        <v>0</v>
      </c>
      <c r="F114" s="185">
        <v>0</v>
      </c>
      <c r="G114" s="186">
        <v>0</v>
      </c>
      <c r="H114" s="106" t="s">
        <v>118</v>
      </c>
      <c r="I114" s="101"/>
      <c r="J114" s="101"/>
      <c r="K114" s="101"/>
      <c r="L114" s="101"/>
      <c r="M114" s="101"/>
      <c r="N114" s="187"/>
      <c r="O114" s="60"/>
      <c r="P114" s="60"/>
      <c r="Q114" s="60"/>
      <c r="R114" s="60"/>
      <c r="S114" s="60"/>
      <c r="T114" s="60"/>
      <c r="U114" s="60"/>
    </row>
    <row r="115" spans="1:21" x14ac:dyDescent="0.25">
      <c r="A115" s="184" t="s">
        <v>119</v>
      </c>
      <c r="B115" s="185">
        <v>3</v>
      </c>
      <c r="C115" s="185">
        <v>19</v>
      </c>
      <c r="D115" s="185">
        <v>0</v>
      </c>
      <c r="E115" s="185">
        <v>4</v>
      </c>
      <c r="F115" s="185">
        <v>0</v>
      </c>
      <c r="G115" s="186">
        <f>SUM(B115:F115)</f>
        <v>26</v>
      </c>
      <c r="H115" s="106"/>
      <c r="I115" s="101"/>
      <c r="J115" s="101"/>
      <c r="K115" s="101"/>
      <c r="L115" s="101"/>
      <c r="M115" s="101"/>
      <c r="N115" s="187"/>
      <c r="O115" s="60"/>
      <c r="P115" s="60"/>
      <c r="Q115" s="60"/>
      <c r="R115" s="60"/>
      <c r="S115" s="60"/>
      <c r="T115" s="60"/>
      <c r="U115" s="60"/>
    </row>
    <row r="116" spans="1:21" ht="15.75" thickBot="1" x14ac:dyDescent="0.3">
      <c r="A116" s="188" t="s">
        <v>120</v>
      </c>
      <c r="B116" s="185">
        <v>0</v>
      </c>
      <c r="C116" s="185">
        <v>5</v>
      </c>
      <c r="D116" s="185">
        <v>0</v>
      </c>
      <c r="E116" s="185">
        <v>4</v>
      </c>
      <c r="F116" s="185">
        <v>0</v>
      </c>
      <c r="G116" s="186">
        <f>SUM(B116:F116)</f>
        <v>9</v>
      </c>
      <c r="H116" s="106"/>
      <c r="I116" s="101"/>
      <c r="J116" s="101"/>
      <c r="K116" s="101"/>
      <c r="L116" s="101"/>
      <c r="M116" s="101"/>
      <c r="N116" s="187"/>
      <c r="O116" s="60"/>
      <c r="P116" s="60"/>
      <c r="Q116" s="60"/>
      <c r="R116" s="60"/>
      <c r="S116" s="60"/>
      <c r="T116" s="60"/>
      <c r="U116" s="60"/>
    </row>
    <row r="117" spans="1:21" x14ac:dyDescent="0.25">
      <c r="A117" s="189" t="s">
        <v>121</v>
      </c>
      <c r="B117" s="183">
        <v>15</v>
      </c>
      <c r="C117" s="183">
        <v>0</v>
      </c>
      <c r="D117" s="183">
        <v>3</v>
      </c>
      <c r="E117" s="183">
        <v>10</v>
      </c>
      <c r="F117" s="183">
        <v>0</v>
      </c>
      <c r="G117" s="177">
        <f>G96</f>
        <v>43</v>
      </c>
      <c r="H117" s="101"/>
      <c r="I117" s="101"/>
      <c r="J117" s="101"/>
      <c r="K117" s="101"/>
      <c r="L117" s="101"/>
      <c r="M117" s="101"/>
      <c r="N117" s="187"/>
      <c r="O117" s="60"/>
      <c r="P117" s="60"/>
      <c r="Q117" s="60"/>
      <c r="R117" s="60"/>
      <c r="S117" s="60"/>
      <c r="T117" s="60"/>
      <c r="U117" s="60"/>
    </row>
    <row r="118" spans="1:21" ht="15.75" thickBot="1" x14ac:dyDescent="0.3">
      <c r="A118" s="190" t="s">
        <v>122</v>
      </c>
      <c r="B118" s="191">
        <v>4</v>
      </c>
      <c r="C118" s="191">
        <v>0</v>
      </c>
      <c r="D118" s="191">
        <v>2</v>
      </c>
      <c r="E118" s="191">
        <v>5</v>
      </c>
      <c r="F118" s="191">
        <v>0</v>
      </c>
      <c r="G118" s="192">
        <f>G97</f>
        <v>10</v>
      </c>
      <c r="H118" s="101"/>
      <c r="I118" s="101"/>
      <c r="J118" s="101"/>
      <c r="K118" s="101"/>
      <c r="L118" s="101"/>
      <c r="M118" s="101"/>
      <c r="N118" s="187"/>
      <c r="O118" s="60"/>
      <c r="P118" s="60"/>
      <c r="Q118" s="60"/>
      <c r="R118" s="60"/>
      <c r="S118" s="60"/>
      <c r="T118" s="60"/>
      <c r="U118" s="60"/>
    </row>
    <row r="119" spans="1:21" x14ac:dyDescent="0.25">
      <c r="A119" s="193"/>
      <c r="B119" s="194"/>
      <c r="C119" s="194"/>
      <c r="D119" s="194"/>
      <c r="E119" s="194"/>
      <c r="F119" s="194"/>
      <c r="G119" s="194"/>
      <c r="H119" s="101"/>
      <c r="I119" s="101"/>
      <c r="J119" s="101"/>
      <c r="K119" s="101"/>
      <c r="L119" s="101"/>
      <c r="M119" s="101"/>
      <c r="N119" s="187"/>
      <c r="O119" s="60"/>
      <c r="P119" s="60"/>
      <c r="Q119" s="60"/>
      <c r="R119" s="60"/>
      <c r="S119" s="60"/>
      <c r="T119" s="60"/>
      <c r="U119" s="60"/>
    </row>
    <row r="120" spans="1:21" x14ac:dyDescent="0.25">
      <c r="A120" s="193"/>
      <c r="B120" s="194"/>
      <c r="C120" s="194"/>
      <c r="D120" s="194"/>
      <c r="E120" s="194"/>
      <c r="F120" s="194"/>
      <c r="G120" s="194"/>
      <c r="H120" s="101"/>
      <c r="I120" s="101"/>
      <c r="J120" s="101"/>
      <c r="K120" s="101"/>
      <c r="L120" s="101"/>
      <c r="M120" s="101"/>
      <c r="N120" s="187"/>
      <c r="O120" s="60"/>
      <c r="P120" s="60"/>
      <c r="Q120" s="60"/>
      <c r="R120" s="60"/>
      <c r="S120" s="60"/>
      <c r="T120" s="60"/>
      <c r="U120" s="60"/>
    </row>
    <row r="121" spans="1:21" x14ac:dyDescent="0.25">
      <c r="A121" s="195"/>
      <c r="B121" s="196"/>
      <c r="C121" s="196"/>
      <c r="D121" s="196"/>
      <c r="E121" s="196"/>
      <c r="F121" s="196"/>
      <c r="G121" s="197"/>
      <c r="H121" s="101"/>
      <c r="I121" s="101"/>
      <c r="J121" s="101"/>
      <c r="K121" s="101"/>
      <c r="L121" s="101"/>
      <c r="M121" s="101"/>
      <c r="N121" s="187"/>
      <c r="O121" s="60"/>
      <c r="P121" s="60"/>
      <c r="Q121" s="60"/>
      <c r="R121" s="60"/>
      <c r="S121" s="60"/>
      <c r="T121" s="60"/>
      <c r="U121" s="60"/>
    </row>
    <row r="122" spans="1:21" ht="15.75" thickBot="1" x14ac:dyDescent="0.3">
      <c r="A122" s="5" t="s">
        <v>123</v>
      </c>
      <c r="B122" s="86"/>
      <c r="C122" s="86"/>
      <c r="D122" s="86"/>
      <c r="E122" s="86"/>
      <c r="F122" s="86"/>
      <c r="G122" s="86"/>
      <c r="H122" s="101"/>
      <c r="I122" s="101"/>
      <c r="J122" s="101"/>
      <c r="K122" s="101"/>
      <c r="L122" s="101"/>
      <c r="M122" s="101"/>
      <c r="N122" s="187"/>
      <c r="O122" s="60"/>
      <c r="P122" s="60"/>
      <c r="Q122" s="60"/>
      <c r="R122" s="60"/>
      <c r="S122" s="60"/>
      <c r="T122" s="60"/>
      <c r="U122" s="60"/>
    </row>
    <row r="123" spans="1:21" x14ac:dyDescent="0.25">
      <c r="A123" s="92"/>
      <c r="B123" s="74" t="s">
        <v>4</v>
      </c>
      <c r="C123" s="74" t="s">
        <v>5</v>
      </c>
      <c r="D123" s="74" t="s">
        <v>6</v>
      </c>
      <c r="E123" s="74" t="s">
        <v>7</v>
      </c>
      <c r="F123" s="74" t="s">
        <v>8</v>
      </c>
      <c r="G123" s="75" t="s">
        <v>9</v>
      </c>
      <c r="H123" s="159"/>
      <c r="I123" s="159"/>
      <c r="J123" s="159"/>
      <c r="K123" s="159"/>
      <c r="L123" s="159"/>
      <c r="M123" s="159"/>
      <c r="N123" s="167"/>
      <c r="O123" s="60"/>
      <c r="P123" s="198"/>
      <c r="Q123" s="60"/>
      <c r="R123" s="60"/>
      <c r="S123" s="60"/>
      <c r="T123" s="60"/>
      <c r="U123" s="60"/>
    </row>
    <row r="124" spans="1:21" x14ac:dyDescent="0.25">
      <c r="A124" s="12" t="s">
        <v>55</v>
      </c>
      <c r="B124" s="13">
        <f>COUNTIF([1]HBEP!$BF$3:$BF$288,"=3")</f>
        <v>23</v>
      </c>
      <c r="C124" s="13">
        <f>COUNTIF([1]LNCIP!$BF$8:$BF$199,"=3")</f>
        <v>11</v>
      </c>
      <c r="D124" s="13">
        <f>COUNTIF([1]MSCIP!$BF$8:$BF$234,"=3")</f>
        <v>16</v>
      </c>
      <c r="E124" s="13">
        <f>COUNTIF([1]SL!$BF$8:$BF$335,"=3")</f>
        <v>19</v>
      </c>
      <c r="F124" s="13">
        <f>COUNTIF([1]NWLLIP!$BF$8:$BF$336,"=3")</f>
        <v>16</v>
      </c>
      <c r="G124" s="160">
        <f>SUM(B124:F124)</f>
        <v>85</v>
      </c>
      <c r="H124" s="159"/>
      <c r="I124" s="159"/>
      <c r="J124" s="159"/>
      <c r="K124" s="159"/>
      <c r="L124" s="159"/>
      <c r="M124" s="159"/>
      <c r="N124" s="167"/>
      <c r="O124" s="199"/>
      <c r="P124" s="199"/>
      <c r="Q124" s="88"/>
      <c r="R124" s="88"/>
      <c r="S124" s="88"/>
      <c r="T124" s="60"/>
      <c r="U124" s="60"/>
    </row>
    <row r="125" spans="1:21" x14ac:dyDescent="0.25">
      <c r="A125" s="12" t="s">
        <v>124</v>
      </c>
      <c r="B125" s="13">
        <f>COUNTIFS([1]HBEP!$BF$3:$BF$288,"=3",[1]HBEP!$BI$3:$BI$288,"=0")</f>
        <v>0</v>
      </c>
      <c r="C125" s="13">
        <f>COUNTIFS([1]LNCIP!$BF$3:$BF$199,"=3",[1]LNCIP!$BI$3:$BI$199,"=0")</f>
        <v>9</v>
      </c>
      <c r="D125" s="13">
        <v>6</v>
      </c>
      <c r="E125" s="13">
        <f>COUNTIFS([1]SL!$BF$3:$BF$335,"=3",[1]SL!$BI$3:$BI$335,"=0")</f>
        <v>7</v>
      </c>
      <c r="F125" s="13">
        <f>COUNTIFS([1]NWLLIP!$BF$3:$BF$336,"=3",[1]NWLLIP!$BI$3:$BI$336,"0")</f>
        <v>5</v>
      </c>
      <c r="G125" s="160">
        <f>SUM(B125:F125)</f>
        <v>27</v>
      </c>
      <c r="H125" s="159"/>
      <c r="I125" s="159"/>
      <c r="J125" s="159"/>
      <c r="K125" s="159"/>
      <c r="L125" s="159"/>
      <c r="M125" s="159"/>
      <c r="N125" s="167"/>
      <c r="O125" s="199"/>
      <c r="P125" s="199"/>
      <c r="Q125" s="174"/>
      <c r="R125" s="174"/>
      <c r="S125" s="174"/>
      <c r="T125" s="88"/>
      <c r="U125" s="88"/>
    </row>
    <row r="126" spans="1:21" x14ac:dyDescent="0.25">
      <c r="A126" s="12" t="s">
        <v>125</v>
      </c>
      <c r="B126" s="13">
        <f>COUNTIFS([1]HBEP!$BE$8:$BE$288,"y",[1]HBEP!$BF$8:$BF$288,"=3")</f>
        <v>0</v>
      </c>
      <c r="C126" s="13">
        <f>COUNTIFS([1]LNCIP!$BE$8:$BE$199,"y",[1]LNCIP!$BF$8:$BF$199,"=3")</f>
        <v>0</v>
      </c>
      <c r="D126" s="13">
        <v>0</v>
      </c>
      <c r="E126" s="13">
        <f>COUNTIFS([1]SL!$BE$8:$BE$335,"y",[1]SL!$BF$8:$BF$335,"=3")</f>
        <v>0</v>
      </c>
      <c r="F126" s="13">
        <f>COUNTIFS([1]NWLLIP!$BE$8:$BE$336,"y",[1]NWLLIP!$BF$8:$BF$336,"=3")</f>
        <v>0</v>
      </c>
      <c r="G126" s="160">
        <f>SUM(B126:F126)</f>
        <v>0</v>
      </c>
      <c r="H126" s="9"/>
      <c r="I126" s="93"/>
      <c r="J126" s="93"/>
      <c r="K126" s="93"/>
      <c r="L126" s="93"/>
      <c r="M126" s="93"/>
      <c r="N126" s="167"/>
      <c r="O126" s="174"/>
      <c r="P126" s="174"/>
      <c r="Q126" s="174"/>
      <c r="R126" s="174"/>
      <c r="S126" s="174"/>
      <c r="T126" s="174"/>
      <c r="U126" s="174"/>
    </row>
    <row r="127" spans="1:21" x14ac:dyDescent="0.25">
      <c r="A127" s="12" t="s">
        <v>126</v>
      </c>
      <c r="B127" s="13">
        <v>0</v>
      </c>
      <c r="C127" s="13">
        <v>1.2</v>
      </c>
      <c r="D127" s="13">
        <v>5.44</v>
      </c>
      <c r="E127" s="13">
        <v>0.2</v>
      </c>
      <c r="F127" s="13">
        <v>0</v>
      </c>
      <c r="G127" s="160">
        <f>SUM(B127:F127)</f>
        <v>6.8400000000000007</v>
      </c>
      <c r="H127" s="167" t="s">
        <v>127</v>
      </c>
      <c r="I127" s="28"/>
      <c r="J127" s="28"/>
      <c r="K127" s="28"/>
      <c r="L127" s="28"/>
      <c r="M127" s="28"/>
      <c r="N127" s="28"/>
      <c r="O127" s="174"/>
      <c r="P127" s="174"/>
      <c r="Q127" s="174"/>
      <c r="R127" s="174"/>
      <c r="S127" s="174"/>
      <c r="T127" s="174"/>
      <c r="U127" s="174"/>
    </row>
    <row r="128" spans="1:21" x14ac:dyDescent="0.25">
      <c r="A128" s="20" t="s">
        <v>128</v>
      </c>
      <c r="B128" s="21">
        <f>B124-B126-B127</f>
        <v>23</v>
      </c>
      <c r="C128" s="21">
        <f>C124-C126-C127</f>
        <v>9.8000000000000007</v>
      </c>
      <c r="D128" s="21">
        <f t="shared" ref="D128:G128" si="27">D124-D126-D127</f>
        <v>10.559999999999999</v>
      </c>
      <c r="E128" s="21">
        <f t="shared" si="27"/>
        <v>18.8</v>
      </c>
      <c r="F128" s="21">
        <f t="shared" si="27"/>
        <v>16</v>
      </c>
      <c r="G128" s="22">
        <f t="shared" si="27"/>
        <v>78.16</v>
      </c>
      <c r="H128" s="28"/>
      <c r="I128" s="28"/>
      <c r="J128" s="28"/>
      <c r="K128" s="28"/>
      <c r="L128" s="28"/>
      <c r="M128" s="28"/>
      <c r="N128" s="28"/>
      <c r="O128" s="60"/>
      <c r="P128" s="60"/>
      <c r="Q128" s="60"/>
      <c r="R128" s="60"/>
      <c r="S128" s="60"/>
      <c r="T128" s="174"/>
      <c r="U128" s="174"/>
    </row>
    <row r="129" spans="1:21" x14ac:dyDescent="0.25">
      <c r="A129" s="12" t="s">
        <v>129</v>
      </c>
      <c r="B129" s="200">
        <f>COUNTIFS([1]HBEP!$BF$8:$BF$288,"3",[1]HBEP!$BL$8:$BL$288,"&lt;25")</f>
        <v>12</v>
      </c>
      <c r="C129" s="200">
        <f>COUNTIFS([1]LNCIP!$BF$8:$BF$29,"3",[1]LNCIP!$BL$8:$BL$29,"&lt;25")</f>
        <v>0</v>
      </c>
      <c r="D129" s="200">
        <f>COUNTIFS([1]MSCIP!$BF$8:$BF$234,"3",[1]MSCIP!$BL$8:$BL$234,"&lt;25")</f>
        <v>12</v>
      </c>
      <c r="E129" s="200">
        <f>COUNTIFS([1]SL!$BF$8:$BF$335,"3",[1]SL!$BL$8:$BL$335,"&lt;25")</f>
        <v>13</v>
      </c>
      <c r="F129" s="200">
        <f>COUNTIFS([1]NWLLIP!$BF$8:$BF$336,"3",[1]NWLLIP!$BL$8:$BL$336,"&lt;25")</f>
        <v>12</v>
      </c>
      <c r="G129" s="160">
        <f>SUM(C129:F129)</f>
        <v>37</v>
      </c>
      <c r="H129" s="167"/>
      <c r="I129" s="28"/>
      <c r="J129" s="28"/>
      <c r="K129" s="28"/>
      <c r="L129" s="28"/>
      <c r="M129" s="28"/>
      <c r="N129" s="28"/>
      <c r="O129" s="60"/>
      <c r="P129" s="60"/>
      <c r="Q129" s="60"/>
      <c r="R129" s="60"/>
      <c r="S129" s="60"/>
      <c r="T129" s="60"/>
      <c r="U129" s="60"/>
    </row>
    <row r="130" spans="1:21" x14ac:dyDescent="0.25">
      <c r="A130" s="201" t="s">
        <v>130</v>
      </c>
      <c r="B130" s="202">
        <f>COUNTIFS([1]HBEP!$BF$3:$BF$288,"=3",[1]HBEP!$O$3:$O$288,"*")</f>
        <v>3</v>
      </c>
      <c r="C130" s="202">
        <f>COUNTIFS([1]LNCIP!$BF$3:$BF$199,"=3",[1]LNCIP!$O$3:$O$199,"*")</f>
        <v>3</v>
      </c>
      <c r="D130" s="202">
        <f>COUNTIFS([1]MSCIP!$BF$3:$BF$234,"=3",[1]MSCIP!$O$3:$O$234,"*")</f>
        <v>3</v>
      </c>
      <c r="E130" s="202">
        <f>COUNTIFS([1]SL!$BF$3:$BF$335,"=3",[1]SL!$O$3:$O$335,"*")</f>
        <v>10</v>
      </c>
      <c r="F130" s="202">
        <f>COUNTIFS([1]NWLLIP!$BF$3:$BF$336,"=3",[1]NWLLIP!$O$3:$O$336,"*")</f>
        <v>5</v>
      </c>
      <c r="G130" s="160">
        <f>SUM(B130:F130)</f>
        <v>24</v>
      </c>
      <c r="H130" s="199"/>
      <c r="I130" s="203"/>
      <c r="J130" s="203"/>
      <c r="K130" s="203"/>
      <c r="L130" s="203"/>
      <c r="M130" s="203"/>
      <c r="N130" s="203"/>
      <c r="O130" s="60"/>
      <c r="P130" s="60"/>
      <c r="Q130" s="60"/>
      <c r="R130" s="60"/>
      <c r="S130" s="60"/>
      <c r="T130" s="60"/>
      <c r="U130" s="60"/>
    </row>
    <row r="131" spans="1:21" x14ac:dyDescent="0.25">
      <c r="A131" s="201" t="s">
        <v>131</v>
      </c>
      <c r="B131" s="202">
        <f>COUNTIFS([1]HBEP!$BF$3:$BF$288,"=3",[1]HBEP!$O$3:$O$288,"T=*")</f>
        <v>0</v>
      </c>
      <c r="C131" s="202">
        <f>COUNTIFS([1]LNCIP!$BF$3:$BF$199,"=3",[1]LNCIP!$O$3:$O$199,"T=*")</f>
        <v>0</v>
      </c>
      <c r="D131" s="202">
        <f>COUNTIFS([1]MSCIP!$BF$3:$BF$234,"=3",[1]MSCIP!$O$3:$O$234,"T=*")</f>
        <v>1</v>
      </c>
      <c r="E131" s="202">
        <f>COUNTIFS([1]SL!$BF$3:$BF$335,"=3",[1]SL!$O$3:$O$335,"T=*")</f>
        <v>0</v>
      </c>
      <c r="F131" s="202">
        <f>COUNTIFS([1]NWLLIP!$BF$3:$BF$336,"=3",[1]NWLLIP!$O$3:$O$336,"T=*")</f>
        <v>0</v>
      </c>
      <c r="G131" s="77">
        <f>SUM(B131:F131)</f>
        <v>1</v>
      </c>
      <c r="H131" s="199"/>
      <c r="I131" s="203"/>
      <c r="J131" s="203"/>
      <c r="K131" s="203"/>
      <c r="L131" s="203"/>
      <c r="M131" s="203"/>
      <c r="N131" s="203"/>
      <c r="O131" s="60"/>
      <c r="P131" s="60"/>
      <c r="Q131" s="60"/>
      <c r="R131" s="60"/>
      <c r="S131" s="60"/>
      <c r="T131" s="60"/>
      <c r="U131" s="60"/>
    </row>
    <row r="132" spans="1:21" x14ac:dyDescent="0.25">
      <c r="A132" s="201" t="s">
        <v>132</v>
      </c>
      <c r="B132" s="204">
        <f>[1]Schools!I12</f>
        <v>0.24093620927030748</v>
      </c>
      <c r="C132" s="204">
        <f>[1]Schools!I21</f>
        <v>0.16175994823681655</v>
      </c>
      <c r="D132" s="204">
        <f>[1]Schools!I29</f>
        <v>0.22585128561501042</v>
      </c>
      <c r="E132" s="204">
        <f>[1]Schools!I50</f>
        <v>0.10695187165775401</v>
      </c>
      <c r="F132" s="204">
        <f>[1]Schools!I36</f>
        <v>0.35786177588906282</v>
      </c>
      <c r="G132" s="205">
        <f>[1]Schools!I51</f>
        <v>0.19364124035064767</v>
      </c>
      <c r="H132" s="206"/>
      <c r="I132" s="206"/>
      <c r="J132" s="206"/>
      <c r="K132" s="206"/>
      <c r="L132" s="206"/>
      <c r="M132" s="206"/>
      <c r="N132" s="206"/>
      <c r="O132" s="207"/>
      <c r="P132" s="207"/>
      <c r="Q132" s="60"/>
      <c r="R132" s="60"/>
      <c r="S132" s="60"/>
      <c r="T132" s="60"/>
      <c r="U132" s="60"/>
    </row>
    <row r="133" spans="1:21" ht="25.5" x14ac:dyDescent="0.25">
      <c r="A133" s="208" t="s">
        <v>105</v>
      </c>
      <c r="B133" s="209">
        <v>0</v>
      </c>
      <c r="C133" s="209">
        <v>4</v>
      </c>
      <c r="D133" s="209">
        <v>3</v>
      </c>
      <c r="E133" s="209">
        <v>0</v>
      </c>
      <c r="F133" s="209">
        <v>0</v>
      </c>
      <c r="G133" s="210">
        <v>7</v>
      </c>
      <c r="H133" s="211"/>
      <c r="I133" s="212"/>
      <c r="J133" s="212"/>
      <c r="K133" s="212"/>
      <c r="L133" s="212"/>
      <c r="M133" s="212"/>
      <c r="N133" s="70"/>
      <c r="O133" s="60"/>
      <c r="P133" s="60"/>
      <c r="Q133" s="60"/>
      <c r="R133" s="60"/>
      <c r="S133" s="60"/>
      <c r="T133" s="60"/>
      <c r="U133" s="60"/>
    </row>
    <row r="134" spans="1:21" ht="25.5" x14ac:dyDescent="0.25">
      <c r="A134" s="213" t="s">
        <v>109</v>
      </c>
      <c r="B134" s="176">
        <v>0</v>
      </c>
      <c r="C134" s="176">
        <v>8</v>
      </c>
      <c r="D134" s="183">
        <v>11</v>
      </c>
      <c r="E134" s="176">
        <v>8</v>
      </c>
      <c r="F134" s="176">
        <v>6</v>
      </c>
      <c r="G134" s="177">
        <v>33</v>
      </c>
      <c r="H134" s="207"/>
      <c r="I134" s="207"/>
      <c r="J134" s="207"/>
      <c r="K134" s="207"/>
      <c r="L134" s="207"/>
      <c r="M134" s="207"/>
      <c r="N134" s="207"/>
      <c r="O134" s="60"/>
      <c r="P134" s="60"/>
      <c r="Q134" s="88"/>
      <c r="R134" s="88"/>
      <c r="S134" s="88"/>
      <c r="T134" s="60"/>
      <c r="U134" s="60"/>
    </row>
    <row r="135" spans="1:21" ht="26.25" thickBot="1" x14ac:dyDescent="0.3">
      <c r="A135" s="213" t="s">
        <v>111</v>
      </c>
      <c r="B135" s="176">
        <v>1</v>
      </c>
      <c r="C135" s="176">
        <v>8</v>
      </c>
      <c r="D135" s="176">
        <v>13</v>
      </c>
      <c r="E135" s="176">
        <v>6</v>
      </c>
      <c r="F135" s="176">
        <v>4</v>
      </c>
      <c r="G135" s="177">
        <v>32</v>
      </c>
      <c r="H135" s="207"/>
      <c r="I135" s="207"/>
      <c r="J135" s="207"/>
      <c r="K135" s="207"/>
      <c r="L135" s="207"/>
      <c r="M135" s="207"/>
      <c r="N135" s="207"/>
      <c r="O135" s="60"/>
      <c r="P135" s="88"/>
      <c r="Q135" s="60"/>
      <c r="R135" s="60"/>
      <c r="S135" s="60"/>
      <c r="T135" s="88"/>
      <c r="U135" s="88"/>
    </row>
    <row r="136" spans="1:21" ht="38.25" x14ac:dyDescent="0.25">
      <c r="A136" s="213" t="s">
        <v>19</v>
      </c>
      <c r="B136" s="176">
        <f t="shared" ref="B136:G136" si="28">B144</f>
        <v>3</v>
      </c>
      <c r="C136" s="176">
        <f t="shared" si="28"/>
        <v>8</v>
      </c>
      <c r="D136" s="176">
        <f t="shared" si="28"/>
        <v>14</v>
      </c>
      <c r="E136" s="176">
        <f t="shared" si="28"/>
        <v>13</v>
      </c>
      <c r="F136" s="176">
        <f t="shared" si="28"/>
        <v>7</v>
      </c>
      <c r="G136" s="214">
        <f t="shared" si="28"/>
        <v>45</v>
      </c>
      <c r="H136" s="207"/>
      <c r="I136" s="207"/>
      <c r="J136" s="207"/>
      <c r="K136" s="207"/>
      <c r="L136" s="207"/>
      <c r="M136" s="207"/>
      <c r="N136" s="207"/>
      <c r="O136" s="60"/>
      <c r="P136" s="60"/>
      <c r="Q136" s="215" t="s">
        <v>133</v>
      </c>
      <c r="R136" s="216" t="s">
        <v>4</v>
      </c>
      <c r="S136" s="216" t="s">
        <v>5</v>
      </c>
      <c r="T136" s="216" t="s">
        <v>6</v>
      </c>
      <c r="U136" s="216" t="s">
        <v>7</v>
      </c>
    </row>
    <row r="137" spans="1:21" ht="25.5" x14ac:dyDescent="0.25">
      <c r="A137" s="213" t="s">
        <v>21</v>
      </c>
      <c r="B137" s="176">
        <v>4</v>
      </c>
      <c r="C137" s="176">
        <v>11</v>
      </c>
      <c r="D137" s="176">
        <v>10</v>
      </c>
      <c r="E137" s="176">
        <v>13</v>
      </c>
      <c r="F137" s="176">
        <v>17</v>
      </c>
      <c r="G137" s="177">
        <v>55</v>
      </c>
      <c r="H137" s="207"/>
      <c r="I137" s="207"/>
      <c r="J137" s="207"/>
      <c r="K137" s="207"/>
      <c r="L137" s="207"/>
      <c r="M137" s="207"/>
      <c r="N137" s="207"/>
      <c r="O137" s="60"/>
      <c r="P137" s="60"/>
      <c r="Q137" s="217" t="s">
        <v>134</v>
      </c>
      <c r="R137" s="218">
        <v>5</v>
      </c>
      <c r="S137" s="218">
        <v>13</v>
      </c>
      <c r="T137" s="218">
        <v>5.0999999999999996</v>
      </c>
      <c r="U137" s="218">
        <v>3</v>
      </c>
    </row>
    <row r="138" spans="1:21" ht="25.5" x14ac:dyDescent="0.25">
      <c r="A138" s="219" t="s">
        <v>135</v>
      </c>
      <c r="B138" s="220">
        <v>10</v>
      </c>
      <c r="C138" s="220">
        <v>8</v>
      </c>
      <c r="D138" s="220">
        <v>15.32</v>
      </c>
      <c r="E138" s="220">
        <v>8</v>
      </c>
      <c r="F138" s="220">
        <v>3.76</v>
      </c>
      <c r="G138" s="221">
        <v>45.08</v>
      </c>
      <c r="H138" s="207"/>
      <c r="I138" s="207"/>
      <c r="J138" s="207"/>
      <c r="K138" s="207"/>
      <c r="L138" s="207"/>
      <c r="M138" s="207"/>
      <c r="N138" s="207"/>
      <c r="O138" s="60"/>
      <c r="P138" s="60"/>
      <c r="Q138" s="217" t="s">
        <v>136</v>
      </c>
      <c r="R138" s="218">
        <v>16.399999999999999</v>
      </c>
      <c r="S138" s="218">
        <v>11</v>
      </c>
      <c r="T138" s="218">
        <v>5.4</v>
      </c>
      <c r="U138" s="218">
        <v>13</v>
      </c>
    </row>
    <row r="139" spans="1:21" ht="25.5" x14ac:dyDescent="0.25">
      <c r="A139" s="213" t="s">
        <v>137</v>
      </c>
      <c r="B139" s="222">
        <v>6.6</v>
      </c>
      <c r="C139" s="222">
        <v>5</v>
      </c>
      <c r="D139" s="222">
        <v>6.5</v>
      </c>
      <c r="E139" s="222">
        <v>4</v>
      </c>
      <c r="F139" s="222">
        <v>8.6</v>
      </c>
      <c r="G139" s="223">
        <v>30.7</v>
      </c>
      <c r="H139" s="207"/>
      <c r="I139" s="207"/>
      <c r="J139" s="207"/>
      <c r="K139" s="207"/>
      <c r="L139" s="207"/>
      <c r="M139" s="207"/>
      <c r="N139" s="207"/>
      <c r="O139" s="60"/>
      <c r="P139" s="60"/>
      <c r="Q139" s="224" t="s">
        <v>138</v>
      </c>
      <c r="R139" s="225">
        <f t="shared" ref="R139:U139" si="29">B128</f>
        <v>23</v>
      </c>
      <c r="S139" s="225">
        <f t="shared" si="29"/>
        <v>9.8000000000000007</v>
      </c>
      <c r="T139" s="225">
        <f t="shared" si="29"/>
        <v>10.559999999999999</v>
      </c>
      <c r="U139" s="225">
        <f t="shared" si="29"/>
        <v>18.8</v>
      </c>
    </row>
    <row r="140" spans="1:21" ht="26.25" thickBot="1" x14ac:dyDescent="0.3">
      <c r="A140" s="213" t="s">
        <v>25</v>
      </c>
      <c r="B140" s="222">
        <v>1</v>
      </c>
      <c r="C140" s="222">
        <v>4</v>
      </c>
      <c r="D140" s="222">
        <v>0</v>
      </c>
      <c r="E140" s="222">
        <v>1</v>
      </c>
      <c r="F140" s="222">
        <v>6.12</v>
      </c>
      <c r="G140" s="223">
        <f>SUM(B140:F140)</f>
        <v>12.120000000000001</v>
      </c>
      <c r="H140" s="207"/>
      <c r="I140" s="207"/>
      <c r="J140" s="207"/>
      <c r="K140" s="207"/>
      <c r="L140" s="207"/>
      <c r="M140" s="207"/>
      <c r="N140" s="207"/>
      <c r="O140" s="60"/>
      <c r="P140" s="60"/>
      <c r="Q140" s="226"/>
      <c r="R140" s="227"/>
      <c r="S140" s="227"/>
      <c r="T140" s="227"/>
      <c r="U140" s="227"/>
    </row>
    <row r="141" spans="1:21" ht="25.5" x14ac:dyDescent="0.25">
      <c r="A141" s="213" t="s">
        <v>139</v>
      </c>
      <c r="B141" s="222">
        <v>8.4</v>
      </c>
      <c r="C141" s="222">
        <v>11</v>
      </c>
      <c r="D141" s="222">
        <v>8.4</v>
      </c>
      <c r="E141" s="222">
        <v>5</v>
      </c>
      <c r="F141" s="222">
        <v>13.12</v>
      </c>
      <c r="G141" s="223">
        <f>SUM(B141:F141)</f>
        <v>45.919999999999995</v>
      </c>
      <c r="H141" s="207"/>
      <c r="I141" s="207"/>
      <c r="J141" s="207"/>
      <c r="K141" s="207"/>
      <c r="L141" s="207"/>
      <c r="M141" s="207"/>
      <c r="N141" s="207"/>
      <c r="O141" s="60"/>
      <c r="P141" s="60"/>
      <c r="Q141" s="228" t="s">
        <v>140</v>
      </c>
      <c r="R141" s="229"/>
      <c r="S141" s="229"/>
      <c r="T141" s="229"/>
      <c r="U141" s="229"/>
    </row>
    <row r="142" spans="1:21" x14ac:dyDescent="0.25">
      <c r="A142" s="29" t="s">
        <v>17</v>
      </c>
      <c r="B142" s="230">
        <v>7</v>
      </c>
      <c r="C142" s="230">
        <v>5</v>
      </c>
      <c r="D142" s="230">
        <v>11</v>
      </c>
      <c r="E142" s="230">
        <v>8</v>
      </c>
      <c r="F142" s="230">
        <v>9</v>
      </c>
      <c r="G142" s="31">
        <v>40</v>
      </c>
      <c r="H142" s="207"/>
      <c r="I142" s="207"/>
      <c r="J142" s="207"/>
      <c r="K142" s="207"/>
      <c r="L142" s="207"/>
      <c r="M142" s="207"/>
      <c r="N142" s="207"/>
      <c r="O142" s="60"/>
      <c r="P142" s="60"/>
      <c r="Q142" s="217" t="s">
        <v>134</v>
      </c>
      <c r="R142" s="218">
        <v>16.52</v>
      </c>
      <c r="S142" s="218">
        <v>27</v>
      </c>
      <c r="T142" s="218">
        <v>22.4</v>
      </c>
      <c r="U142" s="218">
        <v>28</v>
      </c>
    </row>
    <row r="143" spans="1:21" x14ac:dyDescent="0.25">
      <c r="A143" s="29" t="s">
        <v>18</v>
      </c>
      <c r="B143" s="230">
        <v>2</v>
      </c>
      <c r="C143" s="230">
        <v>10</v>
      </c>
      <c r="D143" s="230">
        <v>25</v>
      </c>
      <c r="E143" s="230">
        <v>8</v>
      </c>
      <c r="F143" s="230">
        <v>6</v>
      </c>
      <c r="G143" s="31">
        <v>51</v>
      </c>
      <c r="H143" s="207"/>
      <c r="I143" s="207"/>
      <c r="J143" s="207"/>
      <c r="K143" s="207"/>
      <c r="L143" s="207"/>
      <c r="M143" s="207"/>
      <c r="N143" s="207"/>
      <c r="O143" s="60"/>
      <c r="P143" s="60"/>
      <c r="Q143" s="217" t="s">
        <v>136</v>
      </c>
      <c r="R143" s="218">
        <v>16.52</v>
      </c>
      <c r="S143" s="218">
        <v>34</v>
      </c>
      <c r="T143" s="218">
        <v>33</v>
      </c>
      <c r="U143" s="218">
        <v>28</v>
      </c>
    </row>
    <row r="144" spans="1:21" ht="15.75" thickBot="1" x14ac:dyDescent="0.3">
      <c r="A144" s="29" t="s">
        <v>19</v>
      </c>
      <c r="B144" s="30">
        <v>3</v>
      </c>
      <c r="C144" s="30">
        <v>8</v>
      </c>
      <c r="D144" s="30">
        <v>14</v>
      </c>
      <c r="E144" s="30">
        <v>13</v>
      </c>
      <c r="F144" s="30">
        <v>7</v>
      </c>
      <c r="G144" s="31">
        <v>45</v>
      </c>
      <c r="H144" s="159"/>
      <c r="I144" s="159"/>
      <c r="J144" s="9"/>
      <c r="K144" s="9"/>
      <c r="L144" s="9"/>
      <c r="M144" s="9"/>
      <c r="N144" s="9"/>
      <c r="O144" s="60"/>
      <c r="P144" s="60"/>
      <c r="Q144" s="231" t="s">
        <v>138</v>
      </c>
      <c r="R144" s="232">
        <f>B157</f>
        <v>27.4</v>
      </c>
      <c r="S144" s="232">
        <f t="shared" ref="S144:U144" si="30">C157</f>
        <v>30</v>
      </c>
      <c r="T144" s="232">
        <f t="shared" si="30"/>
        <v>21</v>
      </c>
      <c r="U144" s="232">
        <f t="shared" si="30"/>
        <v>32</v>
      </c>
    </row>
    <row r="145" spans="1:21" x14ac:dyDescent="0.25">
      <c r="A145" s="29" t="s">
        <v>20</v>
      </c>
      <c r="B145" s="30">
        <v>3</v>
      </c>
      <c r="C145" s="30">
        <v>9</v>
      </c>
      <c r="D145" s="30">
        <v>8</v>
      </c>
      <c r="E145" s="30">
        <v>9</v>
      </c>
      <c r="F145" s="30">
        <v>13</v>
      </c>
      <c r="G145" s="31">
        <v>42</v>
      </c>
      <c r="H145" s="233"/>
      <c r="I145" s="233"/>
      <c r="J145" s="234"/>
      <c r="K145" s="234"/>
      <c r="L145" s="234"/>
      <c r="M145" s="234"/>
      <c r="N145" s="234"/>
      <c r="O145" s="60"/>
      <c r="P145" s="60"/>
      <c r="Q145" s="235" t="s">
        <v>141</v>
      </c>
      <c r="R145" s="236"/>
      <c r="S145" s="236"/>
      <c r="T145" s="236"/>
      <c r="U145" s="236"/>
    </row>
    <row r="146" spans="1:21" ht="39" thickBot="1" x14ac:dyDescent="0.45">
      <c r="A146" s="237" t="s">
        <v>142</v>
      </c>
      <c r="B146" s="238">
        <v>9</v>
      </c>
      <c r="C146" s="238">
        <v>20</v>
      </c>
      <c r="D146" s="238">
        <v>16</v>
      </c>
      <c r="E146" s="238">
        <v>12</v>
      </c>
      <c r="F146" s="238">
        <v>13</v>
      </c>
      <c r="G146" s="239">
        <v>70</v>
      </c>
      <c r="H146" s="233"/>
      <c r="I146" s="233"/>
      <c r="J146" s="234"/>
      <c r="K146" s="234"/>
      <c r="L146" s="234"/>
      <c r="M146" s="234"/>
      <c r="N146" s="234"/>
      <c r="O146" s="88"/>
      <c r="P146" s="240"/>
      <c r="Q146" s="241">
        <v>45078</v>
      </c>
      <c r="R146" s="242">
        <f>B159</f>
        <v>14</v>
      </c>
      <c r="S146" s="242">
        <f t="shared" ref="S146:U146" si="31">C159</f>
        <v>15</v>
      </c>
      <c r="T146" s="242">
        <f t="shared" si="31"/>
        <v>9</v>
      </c>
      <c r="U146" s="242">
        <f t="shared" si="31"/>
        <v>9</v>
      </c>
    </row>
    <row r="147" spans="1:21" ht="38.25" x14ac:dyDescent="0.25">
      <c r="A147" s="243" t="s">
        <v>23</v>
      </c>
      <c r="B147" s="244">
        <v>6.4</v>
      </c>
      <c r="C147" s="244">
        <v>11</v>
      </c>
      <c r="D147" s="244">
        <v>7.12</v>
      </c>
      <c r="E147" s="244">
        <v>11</v>
      </c>
      <c r="F147" s="244">
        <v>8.6</v>
      </c>
      <c r="G147" s="245">
        <f>SUM(B147:F147)</f>
        <v>44.12</v>
      </c>
      <c r="H147" s="246" t="s">
        <v>143</v>
      </c>
      <c r="I147" s="233"/>
      <c r="J147" s="234"/>
      <c r="K147" s="234"/>
      <c r="L147" s="234"/>
      <c r="M147" s="234"/>
      <c r="N147" s="234"/>
      <c r="O147" s="60"/>
      <c r="P147" s="60"/>
      <c r="Q147" s="60"/>
      <c r="R147" s="60"/>
      <c r="S147" s="60"/>
      <c r="T147" s="60"/>
      <c r="U147" s="60"/>
    </row>
    <row r="148" spans="1:21" x14ac:dyDescent="0.25">
      <c r="A148" s="41" t="s">
        <v>144</v>
      </c>
      <c r="B148" s="244">
        <v>8.6</v>
      </c>
      <c r="C148" s="244">
        <v>0</v>
      </c>
      <c r="D148" s="244">
        <v>6.5</v>
      </c>
      <c r="E148" s="244">
        <v>7</v>
      </c>
      <c r="F148" s="244">
        <v>3.5</v>
      </c>
      <c r="G148" s="245">
        <f>SUM(B148:F148)</f>
        <v>25.6</v>
      </c>
      <c r="H148" s="246"/>
      <c r="I148" s="233"/>
      <c r="J148" s="234"/>
      <c r="K148" s="234"/>
      <c r="L148" s="234"/>
      <c r="M148" s="234"/>
      <c r="N148" s="234"/>
      <c r="O148" s="60"/>
      <c r="P148" s="60"/>
      <c r="Q148" s="60"/>
      <c r="R148" s="60"/>
      <c r="S148" s="60"/>
      <c r="T148" s="60"/>
      <c r="U148" s="60"/>
    </row>
    <row r="149" spans="1:21" ht="15.75" thickBot="1" x14ac:dyDescent="0.3">
      <c r="A149" s="247" t="s">
        <v>134</v>
      </c>
      <c r="B149" s="45">
        <v>5</v>
      </c>
      <c r="C149" s="45">
        <v>13</v>
      </c>
      <c r="D149" s="45">
        <v>5.0999999999999996</v>
      </c>
      <c r="E149" s="45">
        <v>3</v>
      </c>
      <c r="F149" s="45">
        <v>9.1199999999999992</v>
      </c>
      <c r="G149" s="46">
        <v>35.22</v>
      </c>
      <c r="H149" s="246"/>
      <c r="I149" s="233"/>
      <c r="J149" s="234"/>
      <c r="K149" s="234"/>
      <c r="L149" s="234"/>
      <c r="M149" s="234"/>
      <c r="N149" s="234"/>
      <c r="O149" s="60"/>
      <c r="P149" s="60"/>
      <c r="Q149" s="60"/>
      <c r="R149" s="60"/>
      <c r="S149" s="60"/>
      <c r="T149" s="60"/>
      <c r="U149" s="60"/>
    </row>
    <row r="150" spans="1:21" x14ac:dyDescent="0.25">
      <c r="A150" s="35"/>
      <c r="B150" s="35"/>
      <c r="C150" s="35"/>
      <c r="D150" s="35"/>
      <c r="E150" s="35"/>
      <c r="F150" s="35"/>
      <c r="G150" s="35"/>
      <c r="H150" s="246"/>
      <c r="I150" s="233"/>
      <c r="J150" s="234"/>
      <c r="K150" s="234"/>
      <c r="L150" s="234"/>
      <c r="M150" s="234"/>
      <c r="N150" s="234"/>
      <c r="O150" s="60"/>
      <c r="P150" s="60"/>
      <c r="Q150" s="60"/>
      <c r="R150" s="60"/>
      <c r="S150" s="60"/>
      <c r="T150" s="60"/>
      <c r="U150" s="60"/>
    </row>
    <row r="151" spans="1:21" ht="15.75" thickBot="1" x14ac:dyDescent="0.3">
      <c r="A151" s="5" t="s">
        <v>145</v>
      </c>
      <c r="B151" s="86"/>
      <c r="C151" s="86"/>
      <c r="D151" s="86"/>
      <c r="E151" s="86"/>
      <c r="F151" s="86"/>
      <c r="G151" s="86"/>
      <c r="H151" s="246"/>
      <c r="I151" s="233"/>
      <c r="J151" s="234"/>
      <c r="K151" s="234"/>
      <c r="L151" s="234"/>
      <c r="M151" s="234"/>
      <c r="N151" s="234"/>
      <c r="O151" s="60"/>
      <c r="P151" s="60"/>
      <c r="Q151" s="60"/>
      <c r="R151" s="60"/>
      <c r="S151" s="60"/>
      <c r="T151" s="60"/>
      <c r="U151" s="60"/>
    </row>
    <row r="152" spans="1:21" x14ac:dyDescent="0.25">
      <c r="A152" s="92"/>
      <c r="B152" s="74" t="s">
        <v>4</v>
      </c>
      <c r="C152" s="74" t="s">
        <v>73</v>
      </c>
      <c r="D152" s="74" t="s">
        <v>6</v>
      </c>
      <c r="E152" s="74" t="s">
        <v>7</v>
      </c>
      <c r="F152" s="74" t="s">
        <v>8</v>
      </c>
      <c r="G152" s="75" t="s">
        <v>9</v>
      </c>
      <c r="H152" s="246"/>
      <c r="I152" s="233"/>
      <c r="J152" s="234"/>
      <c r="K152" s="234"/>
      <c r="L152" s="234"/>
      <c r="M152" s="234"/>
      <c r="N152" s="234"/>
      <c r="O152" s="60"/>
      <c r="P152" s="60"/>
      <c r="Q152" s="60"/>
      <c r="R152" s="60"/>
      <c r="S152" s="60"/>
      <c r="T152" s="60"/>
      <c r="U152" s="60"/>
    </row>
    <row r="153" spans="1:21" x14ac:dyDescent="0.25">
      <c r="A153" s="201" t="s">
        <v>55</v>
      </c>
      <c r="B153" s="13">
        <f>COUNTIF([1]HBEP!$BF$3:$BF$288,"=4")</f>
        <v>28</v>
      </c>
      <c r="C153" s="13">
        <f>COUNTIF([1]LNCIP!$BF$8:$BF$199,"=4")</f>
        <v>30</v>
      </c>
      <c r="D153" s="13">
        <f>COUNTIF([1]MSCIP!$BF$8:$BF$248,"=4")</f>
        <v>21</v>
      </c>
      <c r="E153" s="13">
        <f>COUNTIF([1]SL!$BF$8:$BF$337,"=4")</f>
        <v>32</v>
      </c>
      <c r="F153" s="13">
        <f>COUNTIF([1]NWLLIP!$BF$8:$BF$335,"=4")</f>
        <v>16</v>
      </c>
      <c r="G153" s="160">
        <f t="shared" ref="G153:G159" si="32">SUM(B153:F153)</f>
        <v>127</v>
      </c>
      <c r="H153" s="246"/>
      <c r="I153" s="233"/>
      <c r="J153" s="234"/>
      <c r="K153" s="234"/>
      <c r="L153" s="234"/>
      <c r="M153" s="234"/>
      <c r="N153" s="234"/>
      <c r="O153" s="60"/>
      <c r="P153" s="60"/>
      <c r="Q153" s="60"/>
      <c r="R153" s="60"/>
      <c r="S153" s="60"/>
      <c r="T153" s="60"/>
      <c r="U153" s="60"/>
    </row>
    <row r="154" spans="1:21" x14ac:dyDescent="0.25">
      <c r="A154" s="201" t="s">
        <v>146</v>
      </c>
      <c r="B154" s="13">
        <f>COUNTIFS([1]HBEP!$BF$3:$BF$278,"=4",[1]HBEP!$BI$3:$BI$278,"=0")</f>
        <v>0</v>
      </c>
      <c r="C154" s="13">
        <f>COUNTIFS([1]LNCIP!$BF$3:$BF$199,"=4",[1]LNCIP!$BI$3:$BI$199,"=0")</f>
        <v>29</v>
      </c>
      <c r="D154" s="13">
        <v>10</v>
      </c>
      <c r="E154" s="13">
        <f>COUNTIFS([1]SL!$BF$3:$BF$337,"=4",[1]SL!$BI$3:$BI$337,"=0")</f>
        <v>16</v>
      </c>
      <c r="F154" s="13">
        <f>COUNTIFS([1]NWLLIP!$BF$3:$BF$335,"=4",[1]NWLLIP!$BI$3:$BI$335,"0")</f>
        <v>7</v>
      </c>
      <c r="G154" s="160">
        <f t="shared" si="32"/>
        <v>62</v>
      </c>
      <c r="H154" s="167"/>
      <c r="I154" s="28"/>
      <c r="J154" s="28"/>
      <c r="K154" s="28"/>
      <c r="L154" s="28"/>
      <c r="M154" s="28"/>
      <c r="N154" s="28"/>
      <c r="O154" s="60"/>
      <c r="P154" s="60"/>
      <c r="Q154" s="60"/>
      <c r="R154" s="60"/>
      <c r="S154" s="60"/>
      <c r="T154" s="60"/>
      <c r="U154" s="60"/>
    </row>
    <row r="155" spans="1:21" x14ac:dyDescent="0.25">
      <c r="A155" s="12" t="s">
        <v>125</v>
      </c>
      <c r="B155" s="13">
        <f>COUNTIFS([1]HBEP!$BE$8:$BE$288,"y",[1]HBEP!$BF$8:$BF$288,"=4")</f>
        <v>0</v>
      </c>
      <c r="C155" s="13">
        <f>COUNTIFS([1]LNCIP!$BE$8:$BE$199,"y",[1]LNCIP!$BF$8:$BF$199,"=4")</f>
        <v>0</v>
      </c>
      <c r="D155" s="13">
        <f>COUNTIFS([1]MSCIP!$BE$8:$BE$248,"y",[1]MSCIP!$BF$8:$BF$248,"=4")</f>
        <v>0</v>
      </c>
      <c r="E155" s="13">
        <f>COUNTIFS([1]SL!$BE$8:$BE$337,"y",[1]SL!$BF$8:$BF$337,"=4")</f>
        <v>0</v>
      </c>
      <c r="F155" s="13">
        <f>COUNTIFS([1]NWLLIP!$BE$8:$BE$335,"y",[1]NWLLIP!$BF$8:$BF$335,"=4")</f>
        <v>0</v>
      </c>
      <c r="G155" s="160">
        <f>SUM(B155:F155)</f>
        <v>0</v>
      </c>
      <c r="H155" s="167" t="s">
        <v>147</v>
      </c>
      <c r="I155" s="28"/>
      <c r="J155" s="28"/>
      <c r="K155" s="28"/>
      <c r="L155" s="28"/>
      <c r="M155" s="28"/>
      <c r="N155" s="28"/>
      <c r="O155" s="60"/>
      <c r="P155" s="60"/>
      <c r="Q155" s="60">
        <f>B128</f>
        <v>23</v>
      </c>
      <c r="R155" s="60">
        <f>C128</f>
        <v>9.8000000000000007</v>
      </c>
      <c r="S155" s="60">
        <f>D128</f>
        <v>10.559999999999999</v>
      </c>
      <c r="T155" s="60">
        <f>E128</f>
        <v>18.8</v>
      </c>
      <c r="U155" s="60">
        <f>F128</f>
        <v>16</v>
      </c>
    </row>
    <row r="156" spans="1:21" x14ac:dyDescent="0.25">
      <c r="A156" s="12" t="s">
        <v>126</v>
      </c>
      <c r="B156" s="13">
        <v>0.6</v>
      </c>
      <c r="C156" s="13">
        <v>0</v>
      </c>
      <c r="D156" s="13">
        <v>0</v>
      </c>
      <c r="E156" s="13">
        <v>0</v>
      </c>
      <c r="F156" s="13">
        <v>0</v>
      </c>
      <c r="G156" s="160">
        <f>SUM(B156:F156)</f>
        <v>0.6</v>
      </c>
      <c r="H156" s="199"/>
      <c r="I156" s="212"/>
      <c r="J156" s="212"/>
      <c r="K156" s="212"/>
      <c r="L156" s="212"/>
      <c r="M156" s="212"/>
      <c r="N156" s="70"/>
      <c r="O156" s="60"/>
      <c r="P156" s="60"/>
      <c r="Q156" s="60">
        <f>B157</f>
        <v>27.4</v>
      </c>
      <c r="R156" s="60">
        <f>C157</f>
        <v>30</v>
      </c>
      <c r="S156" s="60">
        <f>D157</f>
        <v>21</v>
      </c>
      <c r="T156" s="60">
        <f>E157</f>
        <v>32</v>
      </c>
      <c r="U156" s="60">
        <f>F157</f>
        <v>16</v>
      </c>
    </row>
    <row r="157" spans="1:21" x14ac:dyDescent="0.25">
      <c r="A157" s="20" t="s">
        <v>128</v>
      </c>
      <c r="B157" s="21">
        <f>B153-B156</f>
        <v>27.4</v>
      </c>
      <c r="C157" s="21">
        <f t="shared" ref="C157:G157" si="33">C153-C156</f>
        <v>30</v>
      </c>
      <c r="D157" s="21">
        <f t="shared" si="33"/>
        <v>21</v>
      </c>
      <c r="E157" s="21">
        <f t="shared" si="33"/>
        <v>32</v>
      </c>
      <c r="F157" s="21">
        <f t="shared" si="33"/>
        <v>16</v>
      </c>
      <c r="G157" s="22">
        <f t="shared" si="33"/>
        <v>126.4</v>
      </c>
      <c r="H157" s="199"/>
      <c r="I157" s="178"/>
      <c r="J157" s="178"/>
      <c r="K157" s="178"/>
      <c r="L157" s="178"/>
      <c r="M157" s="178"/>
      <c r="N157" s="178"/>
      <c r="O157" s="60"/>
      <c r="P157" s="60"/>
      <c r="Q157" s="60"/>
      <c r="R157" s="60"/>
      <c r="S157" s="60"/>
      <c r="T157" s="60"/>
      <c r="U157" s="60"/>
    </row>
    <row r="158" spans="1:21" x14ac:dyDescent="0.25">
      <c r="A158" s="12" t="s">
        <v>129</v>
      </c>
      <c r="B158" s="200">
        <f>COUNTIFS([1]HBEP!$BF$8:$BF$288,"4",[1]HBEP!$BL$8:$BL$288,"&lt;25")</f>
        <v>13</v>
      </c>
      <c r="C158" s="200">
        <f>COUNTIFS([1]LNCIP!$BF$8:$BF$199,"4",[1]LNCIP!$BL$8:$BL$199,"&lt;25")</f>
        <v>7</v>
      </c>
      <c r="D158" s="200">
        <f>COUNTIFS([1]MSCIP!$BF$8:$BF$248,"4",[1]MSCIP!$BL$8:$BL$248,"&lt;25")</f>
        <v>19</v>
      </c>
      <c r="E158" s="200">
        <f>COUNTIFS([1]SL!$BF$8:$BF$337,"4",[1]SL!$BL$8:$BL$337,"&lt;25")</f>
        <v>19</v>
      </c>
      <c r="F158" s="200">
        <f>COUNTIFS([1]NWLLIP!$BF$8:$BF$335,"4",[1]NWLLIP!$BL$8:$BL$335,"&lt;25")</f>
        <v>7</v>
      </c>
      <c r="G158" s="160">
        <f t="shared" si="32"/>
        <v>65</v>
      </c>
      <c r="H158" s="178"/>
      <c r="I158" s="178"/>
      <c r="J158" s="178"/>
      <c r="K158" s="178"/>
      <c r="L158" s="178"/>
      <c r="M158" s="178"/>
      <c r="N158" s="178"/>
      <c r="O158" s="60"/>
      <c r="P158" s="60"/>
      <c r="Q158" s="60"/>
      <c r="R158" s="60"/>
      <c r="S158" s="60"/>
      <c r="T158" s="60"/>
      <c r="U158" s="60"/>
    </row>
    <row r="159" spans="1:21" x14ac:dyDescent="0.25">
      <c r="A159" s="201" t="s">
        <v>148</v>
      </c>
      <c r="B159" s="248">
        <f>B187</f>
        <v>14</v>
      </c>
      <c r="C159" s="248">
        <f>COUNTIFS([1]LNCIP!$G$8:$G$199, "10",[1]LNCIP!$BF$8:$BF$199, "=4")</f>
        <v>15</v>
      </c>
      <c r="D159" s="248">
        <f>COUNTIFS([1]MSCIP!$G$8:$G$248, "10",[1]MSCIP!$BF$8:$BF$248, "=4")</f>
        <v>9</v>
      </c>
      <c r="E159" s="248">
        <f>COUNTIFS([1]SL!$G$8:$G$337, "10",[1]SL!$BF$8:$BF$337, "=4")</f>
        <v>9</v>
      </c>
      <c r="F159" s="248">
        <f>COUNTIFS([1]NWLLIP!$G$8:$G$335, "10",[1]NWLLIP!$BF$8:$BF$335, "=4")</f>
        <v>12</v>
      </c>
      <c r="G159" s="160">
        <f t="shared" si="32"/>
        <v>59</v>
      </c>
      <c r="H159" s="178"/>
      <c r="I159" s="178"/>
      <c r="J159" s="178"/>
      <c r="K159" s="178"/>
      <c r="L159" s="178"/>
      <c r="M159" s="178"/>
      <c r="N159" s="178"/>
      <c r="O159" s="70"/>
      <c r="P159" s="60"/>
      <c r="Q159" s="60"/>
      <c r="R159" s="60"/>
      <c r="S159" s="60"/>
      <c r="T159" s="60"/>
      <c r="U159" s="60"/>
    </row>
    <row r="160" spans="1:21" ht="15.75" thickBot="1" x14ac:dyDescent="0.3">
      <c r="A160" s="201" t="s">
        <v>130</v>
      </c>
      <c r="B160" s="202">
        <f>COUNTIFS([1]HBEP!$BF$3:$BF$288,"=4",[1]HBEP!$O$3:$O$288,"*")</f>
        <v>1</v>
      </c>
      <c r="C160" s="202">
        <f>COUNTIFS([1]LNCIP!$BF$3:$BF$199,"=4",[1]LNCIP!$O$3:$O$199,"*")</f>
        <v>4</v>
      </c>
      <c r="D160" s="202">
        <f>COUNTIFS([1]MSCIP!$BF$3:$BF$248,"=4",[1]MSCIP!$O$3:$O$248,"*")</f>
        <v>4</v>
      </c>
      <c r="E160" s="202">
        <f>COUNTIFS([1]SL!$BF$3:$BF$337,"=4",[1]SL!$O$3:$O$337,"*")</f>
        <v>6</v>
      </c>
      <c r="F160" s="202">
        <f>COUNTIFS([1]NWLLIP!$BF$3:$BF$335,"=4",[1]NWLLIP!$O$3:$O$335,"*A153")</f>
        <v>0</v>
      </c>
      <c r="G160" s="160">
        <f>SUM(B160:F161)</f>
        <v>18</v>
      </c>
      <c r="H160" s="178"/>
      <c r="I160" s="207"/>
      <c r="J160" s="207"/>
      <c r="K160" s="207"/>
      <c r="L160" s="207"/>
      <c r="M160" s="207"/>
      <c r="N160" s="207"/>
      <c r="O160" s="60"/>
      <c r="P160" s="60"/>
      <c r="Q160" s="60"/>
      <c r="R160" s="60"/>
      <c r="S160" s="60"/>
      <c r="T160" s="60"/>
      <c r="U160" s="60"/>
    </row>
    <row r="161" spans="1:21" x14ac:dyDescent="0.25">
      <c r="A161" s="201" t="s">
        <v>131</v>
      </c>
      <c r="B161" s="202">
        <f>COUNTIFS([1]HBEP!$BF$3:$BF$288,"=4",[1]HBEP!$O$3:$O$288,"T=*")</f>
        <v>0</v>
      </c>
      <c r="C161" s="202">
        <f>COUNTIFS([1]LNCIP!$BF$3:$BF$199,"=4",[1]LNCIP!$O$3:$O$199,"T=*")</f>
        <v>0</v>
      </c>
      <c r="D161" s="202">
        <f>COUNTIFS([1]MSCIP!$BF$3:$BF$248,"=4",[1]MSCIP!$O$3:$O$248,"T=*")</f>
        <v>1</v>
      </c>
      <c r="E161" s="202">
        <f>COUNTIFS([1]SL!$BF$3:$BF$337,"=4",[1]SL!$O$3:$O$337,"T=*")</f>
        <v>0</v>
      </c>
      <c r="F161" s="202">
        <f>COUNTIFS([1]NWLLIP!$BF$3:$BF$335,"=4",[1]NWLLIP!$O$3:$O$335,"T=*")</f>
        <v>2</v>
      </c>
      <c r="G161" s="77">
        <f t="shared" ref="G161" si="34">SUM(B161:F161)</f>
        <v>3</v>
      </c>
      <c r="H161" s="207"/>
      <c r="I161" s="207"/>
      <c r="J161" s="207"/>
      <c r="K161" s="207"/>
      <c r="L161" s="207"/>
      <c r="M161" s="207"/>
      <c r="N161" s="207"/>
      <c r="O161" s="60"/>
      <c r="P161" s="60"/>
      <c r="Q161" s="215" t="s">
        <v>149</v>
      </c>
      <c r="R161" s="216" t="s">
        <v>4</v>
      </c>
      <c r="S161" s="216" t="s">
        <v>5</v>
      </c>
      <c r="T161" s="216" t="s">
        <v>6</v>
      </c>
      <c r="U161" s="216" t="s">
        <v>7</v>
      </c>
    </row>
    <row r="162" spans="1:21" x14ac:dyDescent="0.25">
      <c r="A162" s="201" t="s">
        <v>132</v>
      </c>
      <c r="B162" s="204">
        <f>[1]Schools!S12</f>
        <v>0.30977512620468106</v>
      </c>
      <c r="C162" s="204">
        <f>[1]Schools!S21</f>
        <v>0.45292785506308636</v>
      </c>
      <c r="D162" s="204">
        <f>[1]Schools!I29</f>
        <v>0.22585128561501042</v>
      </c>
      <c r="E162" s="204">
        <f>[1]Schools!S50</f>
        <v>0.22918258212375858</v>
      </c>
      <c r="F162" s="204">
        <f>[1]Schools!S36</f>
        <v>0.35786177588906282</v>
      </c>
      <c r="G162" s="205">
        <f>[1]Schools!S51</f>
        <v>0.31401282219023946</v>
      </c>
      <c r="H162" s="207"/>
      <c r="I162" s="207"/>
      <c r="J162" s="207"/>
      <c r="K162" s="207"/>
      <c r="L162" s="207"/>
      <c r="M162" s="207"/>
      <c r="N162" s="207"/>
      <c r="O162" s="60"/>
      <c r="P162" s="60"/>
      <c r="Q162" s="224" t="s">
        <v>138</v>
      </c>
      <c r="R162" s="225">
        <f>F264</f>
        <v>0</v>
      </c>
      <c r="S162" s="225">
        <f>J264</f>
        <v>0</v>
      </c>
      <c r="T162" s="225">
        <f>N264</f>
        <v>0</v>
      </c>
      <c r="U162" s="225">
        <f>R264</f>
        <v>0</v>
      </c>
    </row>
    <row r="163" spans="1:21" ht="15.75" thickBot="1" x14ac:dyDescent="0.3">
      <c r="A163" s="249" t="s">
        <v>150</v>
      </c>
      <c r="B163" s="250">
        <f>[1]Schools!AA12</f>
        <v>0.55071133547498852</v>
      </c>
      <c r="C163" s="250">
        <f>[1]Schools!AA21</f>
        <v>0.61468780329990291</v>
      </c>
      <c r="D163" s="250">
        <f>[1]Schools!AA29</f>
        <v>0.55594162612925646</v>
      </c>
      <c r="E163" s="250">
        <f>[1]Schools!AA50</f>
        <v>0.33613445378151258</v>
      </c>
      <c r="F163" s="250">
        <f>[1]Schools!AA36</f>
        <v>0.71572355177812563</v>
      </c>
      <c r="G163" s="251">
        <f>[1]Schools!AA51</f>
        <v>0.50765406254088707</v>
      </c>
      <c r="H163" s="207"/>
      <c r="I163" s="207"/>
      <c r="J163" s="207"/>
      <c r="K163" s="207"/>
      <c r="L163" s="207"/>
      <c r="M163" s="207"/>
      <c r="N163" s="207"/>
      <c r="O163" s="60"/>
      <c r="P163" s="60"/>
      <c r="Q163" s="252"/>
      <c r="R163" s="253"/>
      <c r="S163" s="253"/>
      <c r="T163" s="253"/>
      <c r="U163" s="253"/>
    </row>
    <row r="164" spans="1:21" ht="25.5" x14ac:dyDescent="0.25">
      <c r="A164" s="254" t="s">
        <v>105</v>
      </c>
      <c r="B164" s="255">
        <v>15</v>
      </c>
      <c r="C164" s="255">
        <v>23</v>
      </c>
      <c r="D164" s="255">
        <v>19</v>
      </c>
      <c r="E164" s="255">
        <v>12</v>
      </c>
      <c r="F164" s="255">
        <v>0</v>
      </c>
      <c r="G164" s="256">
        <v>69</v>
      </c>
      <c r="H164" s="207"/>
      <c r="I164" s="207"/>
      <c r="J164" s="207"/>
      <c r="K164" s="207"/>
      <c r="L164" s="207"/>
      <c r="M164" s="207"/>
      <c r="N164" s="207"/>
      <c r="O164" s="60"/>
      <c r="P164" s="88"/>
      <c r="Q164" s="60"/>
      <c r="R164" s="60"/>
      <c r="S164" s="60"/>
      <c r="T164" s="60"/>
      <c r="U164" s="60"/>
    </row>
    <row r="165" spans="1:21" ht="25.5" x14ac:dyDescent="0.25">
      <c r="A165" s="213" t="s">
        <v>109</v>
      </c>
      <c r="B165" s="176">
        <v>22</v>
      </c>
      <c r="C165" s="176">
        <v>26</v>
      </c>
      <c r="D165" s="176">
        <v>17</v>
      </c>
      <c r="E165" s="176">
        <v>8</v>
      </c>
      <c r="F165" s="176">
        <v>10</v>
      </c>
      <c r="G165" s="177">
        <v>83</v>
      </c>
      <c r="H165" s="207"/>
      <c r="I165" s="207"/>
      <c r="J165" s="207"/>
      <c r="K165" s="207"/>
      <c r="L165" s="207"/>
      <c r="M165" s="207"/>
      <c r="N165" s="167"/>
      <c r="O165" s="60"/>
      <c r="P165" s="60"/>
      <c r="Q165" s="60"/>
      <c r="R165" s="60"/>
      <c r="S165" s="60"/>
      <c r="T165" s="60"/>
      <c r="U165" s="60"/>
    </row>
    <row r="166" spans="1:21" ht="25.5" x14ac:dyDescent="0.25">
      <c r="A166" s="213" t="s">
        <v>111</v>
      </c>
      <c r="B166" s="176">
        <v>22</v>
      </c>
      <c r="C166" s="176">
        <v>31</v>
      </c>
      <c r="D166" s="176">
        <v>24</v>
      </c>
      <c r="E166" s="176">
        <v>13</v>
      </c>
      <c r="F166" s="176">
        <v>6</v>
      </c>
      <c r="G166" s="177">
        <v>96</v>
      </c>
      <c r="H166" s="159"/>
      <c r="I166" s="93"/>
      <c r="J166" s="93"/>
      <c r="K166" s="93"/>
      <c r="L166" s="93"/>
      <c r="M166" s="93"/>
      <c r="N166" s="9"/>
      <c r="O166" s="60"/>
      <c r="P166" s="60"/>
      <c r="Q166" s="70"/>
      <c r="R166" s="70"/>
      <c r="S166" s="70"/>
      <c r="T166" s="70"/>
      <c r="U166" s="70"/>
    </row>
    <row r="167" spans="1:21" ht="38.25" x14ac:dyDescent="0.25">
      <c r="A167" s="213" t="s">
        <v>19</v>
      </c>
      <c r="B167" s="176">
        <f t="shared" ref="B167:G167" si="35">B175</f>
        <v>23</v>
      </c>
      <c r="C167" s="176">
        <f t="shared" si="35"/>
        <v>34</v>
      </c>
      <c r="D167" s="176">
        <f t="shared" si="35"/>
        <v>21</v>
      </c>
      <c r="E167" s="176">
        <f t="shared" si="35"/>
        <v>18</v>
      </c>
      <c r="F167" s="176">
        <f t="shared" si="35"/>
        <v>5</v>
      </c>
      <c r="G167" s="214">
        <f t="shared" si="35"/>
        <v>101</v>
      </c>
      <c r="H167" s="159"/>
      <c r="I167" s="159"/>
      <c r="J167" s="159"/>
      <c r="K167" s="159"/>
      <c r="L167" s="159"/>
      <c r="M167" s="159"/>
      <c r="N167" s="70"/>
      <c r="O167" s="60"/>
      <c r="P167" s="60"/>
      <c r="Q167" s="70"/>
      <c r="R167" s="70"/>
      <c r="S167" s="70"/>
      <c r="T167" s="70"/>
      <c r="U167" s="70"/>
    </row>
    <row r="168" spans="1:21" ht="25.5" x14ac:dyDescent="0.25">
      <c r="A168" s="213" t="s">
        <v>21</v>
      </c>
      <c r="B168" s="176">
        <v>16</v>
      </c>
      <c r="C168" s="176">
        <v>34</v>
      </c>
      <c r="D168" s="176">
        <v>15</v>
      </c>
      <c r="E168" s="176">
        <v>22</v>
      </c>
      <c r="F168" s="176">
        <v>7</v>
      </c>
      <c r="G168" s="214">
        <v>94</v>
      </c>
      <c r="H168" s="212"/>
      <c r="I168" s="212"/>
      <c r="J168" s="212"/>
      <c r="K168" s="212"/>
      <c r="L168" s="212"/>
      <c r="M168" s="212"/>
      <c r="N168" s="11"/>
      <c r="O168" s="60"/>
      <c r="P168" s="60"/>
      <c r="Q168" s="60"/>
      <c r="R168" s="60"/>
      <c r="S168" s="60"/>
      <c r="T168" s="60"/>
      <c r="U168" s="60"/>
    </row>
    <row r="169" spans="1:21" x14ac:dyDescent="0.25">
      <c r="A169" s="257" t="s">
        <v>135</v>
      </c>
      <c r="B169" s="258">
        <v>11.18</v>
      </c>
      <c r="C169" s="258">
        <v>22</v>
      </c>
      <c r="D169" s="258">
        <v>6</v>
      </c>
      <c r="E169" s="258">
        <v>23</v>
      </c>
      <c r="F169" s="258">
        <v>5.6</v>
      </c>
      <c r="G169" s="259">
        <v>67.78</v>
      </c>
      <c r="H169" s="11"/>
      <c r="I169" s="11"/>
      <c r="J169" s="11"/>
      <c r="K169" s="11"/>
      <c r="L169" s="11"/>
      <c r="M169" s="11"/>
      <c r="N169" s="70"/>
      <c r="O169" s="60"/>
      <c r="P169" s="60"/>
      <c r="Q169" s="60"/>
      <c r="R169" s="60"/>
      <c r="S169" s="60"/>
      <c r="T169" s="60"/>
      <c r="U169" s="60"/>
    </row>
    <row r="170" spans="1:21" ht="25.5" x14ac:dyDescent="0.25">
      <c r="A170" s="213" t="s">
        <v>137</v>
      </c>
      <c r="B170" s="176">
        <v>13</v>
      </c>
      <c r="C170" s="176">
        <v>26</v>
      </c>
      <c r="D170" s="176">
        <v>19.600000000000001</v>
      </c>
      <c r="E170" s="176">
        <v>24</v>
      </c>
      <c r="F170" s="176">
        <v>9.6</v>
      </c>
      <c r="G170" s="214">
        <v>92.199999999999989</v>
      </c>
      <c r="H170" s="211"/>
      <c r="I170" s="212"/>
      <c r="J170" s="212"/>
      <c r="K170" s="212"/>
      <c r="L170" s="212"/>
      <c r="M170" s="212"/>
      <c r="N170" s="28"/>
      <c r="O170" s="60"/>
      <c r="P170" s="60"/>
      <c r="Q170" s="60"/>
      <c r="R170" s="60"/>
      <c r="S170" s="60"/>
      <c r="T170" s="60"/>
      <c r="U170" s="60"/>
    </row>
    <row r="171" spans="1:21" ht="25.5" x14ac:dyDescent="0.25">
      <c r="A171" s="213" t="s">
        <v>25</v>
      </c>
      <c r="B171" s="176">
        <v>9.4</v>
      </c>
      <c r="C171" s="176">
        <v>18</v>
      </c>
      <c r="D171" s="176">
        <v>14.4</v>
      </c>
      <c r="E171" s="176">
        <v>26</v>
      </c>
      <c r="F171" s="176">
        <v>9.76</v>
      </c>
      <c r="G171" s="214">
        <f>SUM(B171:F171)</f>
        <v>77.56</v>
      </c>
      <c r="H171" s="167"/>
      <c r="I171" s="28"/>
      <c r="J171" s="28"/>
      <c r="K171" s="28"/>
      <c r="L171" s="28"/>
      <c r="M171" s="28"/>
      <c r="N171" s="28"/>
      <c r="O171" s="60"/>
      <c r="P171" s="60"/>
      <c r="Q171" s="60"/>
      <c r="R171" s="60"/>
      <c r="S171" s="60"/>
      <c r="T171" s="60"/>
      <c r="U171" s="60"/>
    </row>
    <row r="172" spans="1:21" ht="25.5" x14ac:dyDescent="0.25">
      <c r="A172" s="260" t="s">
        <v>26</v>
      </c>
      <c r="B172" s="183">
        <v>13.52</v>
      </c>
      <c r="C172" s="183">
        <v>31</v>
      </c>
      <c r="D172" s="183">
        <v>12.4</v>
      </c>
      <c r="E172" s="183">
        <v>17</v>
      </c>
      <c r="F172" s="176">
        <v>13.2</v>
      </c>
      <c r="G172" s="214">
        <f>SUM(B172:F172)</f>
        <v>87.11999999999999</v>
      </c>
      <c r="H172" s="28"/>
      <c r="I172" s="28"/>
      <c r="J172" s="28"/>
      <c r="K172" s="28"/>
      <c r="L172" s="28"/>
      <c r="M172" s="28"/>
      <c r="N172" s="28"/>
      <c r="O172" s="70"/>
      <c r="P172" s="60"/>
      <c r="Q172" s="60"/>
      <c r="R172" s="60"/>
      <c r="S172" s="60"/>
      <c r="T172" s="60"/>
      <c r="U172" s="60"/>
    </row>
    <row r="173" spans="1:21" x14ac:dyDescent="0.25">
      <c r="A173" s="29" t="s">
        <v>17</v>
      </c>
      <c r="B173" s="230">
        <v>17</v>
      </c>
      <c r="C173" s="230">
        <v>27</v>
      </c>
      <c r="D173" s="230">
        <v>25</v>
      </c>
      <c r="E173" s="230">
        <v>16</v>
      </c>
      <c r="F173" s="230">
        <v>18</v>
      </c>
      <c r="G173" s="31">
        <v>103</v>
      </c>
      <c r="H173" s="28"/>
      <c r="I173" s="28"/>
      <c r="J173" s="28"/>
      <c r="K173" s="28"/>
      <c r="L173" s="28"/>
      <c r="M173" s="28"/>
      <c r="N173" s="9"/>
      <c r="O173" s="60"/>
      <c r="P173" s="60"/>
      <c r="Q173" s="60"/>
      <c r="R173" s="60"/>
      <c r="S173" s="60"/>
      <c r="T173" s="60"/>
      <c r="U173" s="60"/>
    </row>
    <row r="174" spans="1:21" x14ac:dyDescent="0.25">
      <c r="A174" s="29" t="s">
        <v>18</v>
      </c>
      <c r="B174" s="230">
        <v>28</v>
      </c>
      <c r="C174" s="230">
        <v>32</v>
      </c>
      <c r="D174" s="230">
        <v>19</v>
      </c>
      <c r="E174" s="230">
        <v>12</v>
      </c>
      <c r="F174" s="230">
        <v>14</v>
      </c>
      <c r="G174" s="31">
        <v>105</v>
      </c>
      <c r="H174" s="159"/>
      <c r="I174" s="159"/>
      <c r="J174" s="159"/>
      <c r="K174" s="159"/>
      <c r="L174" s="159"/>
      <c r="M174" s="159"/>
      <c r="N174" s="9"/>
      <c r="O174" s="70"/>
      <c r="P174" s="261">
        <f>SUM(D164:D169)/5</f>
        <v>20.399999999999999</v>
      </c>
      <c r="Q174" s="60"/>
      <c r="R174" s="60"/>
      <c r="S174" s="60"/>
      <c r="T174" s="60"/>
      <c r="U174" s="60"/>
    </row>
    <row r="175" spans="1:21" x14ac:dyDescent="0.25">
      <c r="A175" s="29" t="s">
        <v>19</v>
      </c>
      <c r="B175" s="30">
        <v>23</v>
      </c>
      <c r="C175" s="30">
        <v>34</v>
      </c>
      <c r="D175" s="30">
        <v>21</v>
      </c>
      <c r="E175" s="30">
        <v>18</v>
      </c>
      <c r="F175" s="30">
        <v>5</v>
      </c>
      <c r="G175" s="31">
        <v>101</v>
      </c>
      <c r="H175" s="262"/>
      <c r="I175" s="262"/>
      <c r="J175" s="159"/>
      <c r="K175" s="159"/>
      <c r="L175" s="159"/>
      <c r="M175" s="159"/>
      <c r="N175" s="9"/>
      <c r="O175" s="60"/>
      <c r="P175" s="60"/>
      <c r="Q175" s="60"/>
      <c r="R175" s="60"/>
      <c r="S175" s="60"/>
      <c r="T175" s="60"/>
      <c r="U175" s="60"/>
    </row>
    <row r="176" spans="1:21" x14ac:dyDescent="0.25">
      <c r="A176" s="29" t="s">
        <v>151</v>
      </c>
      <c r="B176" s="30">
        <v>21</v>
      </c>
      <c r="C176" s="30">
        <f>C153</f>
        <v>30</v>
      </c>
      <c r="D176" s="30">
        <v>20</v>
      </c>
      <c r="E176" s="30">
        <v>32</v>
      </c>
      <c r="F176" s="30">
        <v>12</v>
      </c>
      <c r="G176" s="31">
        <f>SUM(B176:F176)</f>
        <v>115</v>
      </c>
      <c r="H176" s="263"/>
      <c r="I176" s="159"/>
      <c r="J176" s="159"/>
      <c r="K176" s="159"/>
      <c r="L176" s="159"/>
      <c r="M176" s="159"/>
      <c r="N176" s="262"/>
      <c r="O176" s="60"/>
      <c r="P176" s="60"/>
      <c r="Q176" s="60"/>
      <c r="R176" s="60"/>
      <c r="S176" s="60"/>
      <c r="T176" s="60"/>
      <c r="U176" s="60"/>
    </row>
    <row r="177" spans="1:21" ht="38.25" x14ac:dyDescent="0.25">
      <c r="A177" s="237" t="s">
        <v>142</v>
      </c>
      <c r="B177" s="238">
        <v>15</v>
      </c>
      <c r="C177" s="238">
        <v>29</v>
      </c>
      <c r="D177" s="238">
        <v>28</v>
      </c>
      <c r="E177" s="238">
        <v>23</v>
      </c>
      <c r="F177" s="238">
        <v>10</v>
      </c>
      <c r="G177" s="239">
        <v>105</v>
      </c>
      <c r="H177" s="264"/>
      <c r="I177" s="159"/>
      <c r="J177" s="159"/>
      <c r="K177" s="159"/>
      <c r="L177" s="159"/>
      <c r="M177" s="159"/>
      <c r="N177" s="262"/>
      <c r="O177" s="60"/>
      <c r="P177" s="60"/>
      <c r="Q177" s="60"/>
      <c r="R177" s="60"/>
      <c r="S177" s="60"/>
      <c r="T177" s="60"/>
      <c r="U177" s="60"/>
    </row>
    <row r="178" spans="1:21" ht="38.25" x14ac:dyDescent="0.25">
      <c r="A178" s="237" t="s">
        <v>23</v>
      </c>
      <c r="B178" s="238">
        <v>15</v>
      </c>
      <c r="C178" s="238">
        <v>26</v>
      </c>
      <c r="D178" s="238">
        <v>25.5</v>
      </c>
      <c r="E178" s="238">
        <v>28</v>
      </c>
      <c r="F178" s="238">
        <v>12.6</v>
      </c>
      <c r="G178" s="239">
        <f>SUM(B178:F178)</f>
        <v>107.1</v>
      </c>
      <c r="H178" s="159"/>
      <c r="I178" s="159"/>
      <c r="J178" s="159"/>
      <c r="K178" s="159"/>
      <c r="L178" s="159"/>
      <c r="M178" s="159"/>
      <c r="N178" s="9"/>
      <c r="O178" s="70"/>
      <c r="P178" s="60"/>
      <c r="Q178" s="60"/>
      <c r="R178" s="60"/>
      <c r="S178" s="60"/>
      <c r="T178" s="60"/>
      <c r="U178" s="60"/>
    </row>
    <row r="179" spans="1:21" ht="38.25" x14ac:dyDescent="0.25">
      <c r="A179" s="243" t="s">
        <v>152</v>
      </c>
      <c r="B179" s="244">
        <v>16.829999999999998</v>
      </c>
      <c r="C179" s="244">
        <v>30</v>
      </c>
      <c r="D179" s="244">
        <v>16.559999999999999</v>
      </c>
      <c r="E179" s="244">
        <v>29</v>
      </c>
      <c r="F179" s="244">
        <v>13.76</v>
      </c>
      <c r="G179" s="245">
        <v>106.15</v>
      </c>
      <c r="H179" s="159"/>
      <c r="I179" s="159"/>
      <c r="J179" s="159"/>
      <c r="K179" s="159"/>
      <c r="L179" s="159"/>
      <c r="M179" s="159"/>
      <c r="N179" s="9"/>
      <c r="O179" s="60"/>
      <c r="P179" s="60"/>
      <c r="Q179" s="60"/>
      <c r="R179" s="60"/>
      <c r="S179" s="60"/>
      <c r="T179" s="60"/>
      <c r="U179" s="60"/>
    </row>
    <row r="180" spans="1:21" ht="15.75" thickBot="1" x14ac:dyDescent="0.3">
      <c r="A180" s="44" t="s">
        <v>134</v>
      </c>
      <c r="B180" s="45">
        <v>16.52</v>
      </c>
      <c r="C180" s="45">
        <v>27</v>
      </c>
      <c r="D180" s="45">
        <v>22.4</v>
      </c>
      <c r="E180" s="45">
        <v>33</v>
      </c>
      <c r="F180" s="45">
        <v>9.1999999999999993</v>
      </c>
      <c r="G180" s="265">
        <v>118.12</v>
      </c>
      <c r="H180" s="159"/>
      <c r="I180" s="159"/>
      <c r="J180" s="159"/>
      <c r="K180" s="159"/>
      <c r="L180" s="159"/>
      <c r="M180" s="159"/>
      <c r="N180" s="9"/>
      <c r="O180" s="60"/>
      <c r="P180" s="60"/>
      <c r="Q180" s="60"/>
      <c r="R180" s="60"/>
      <c r="S180" s="60"/>
      <c r="T180" s="60"/>
      <c r="U180" s="60"/>
    </row>
    <row r="181" spans="1:21" x14ac:dyDescent="0.25">
      <c r="A181" s="266"/>
      <c r="B181" s="267"/>
      <c r="C181" s="267"/>
      <c r="D181" s="267"/>
      <c r="E181" s="267"/>
      <c r="F181" s="267"/>
      <c r="G181" s="268"/>
      <c r="H181" s="159"/>
      <c r="I181" s="159"/>
      <c r="J181" s="159"/>
      <c r="K181" s="159"/>
      <c r="L181" s="159"/>
      <c r="M181" s="159"/>
      <c r="N181" s="9"/>
      <c r="O181" s="60"/>
      <c r="P181" s="60"/>
      <c r="Q181" s="60"/>
      <c r="R181" s="60"/>
      <c r="S181" s="60"/>
      <c r="T181" s="60"/>
      <c r="U181" s="60"/>
    </row>
    <row r="182" spans="1:21" ht="15.75" thickBot="1" x14ac:dyDescent="0.3">
      <c r="A182" s="269" t="s">
        <v>153</v>
      </c>
      <c r="B182" s="267"/>
      <c r="C182" s="267"/>
      <c r="D182" s="267"/>
      <c r="E182" s="267"/>
      <c r="F182" s="267"/>
      <c r="G182" s="268"/>
      <c r="H182" s="159"/>
      <c r="I182" s="159"/>
      <c r="J182" s="159"/>
      <c r="K182" s="159"/>
      <c r="L182" s="159"/>
      <c r="M182" s="159"/>
      <c r="N182" s="9"/>
      <c r="O182" s="60"/>
      <c r="P182" s="60"/>
      <c r="Q182" s="60"/>
      <c r="R182" s="60"/>
      <c r="S182" s="60"/>
      <c r="T182" s="60"/>
      <c r="U182" s="60"/>
    </row>
    <row r="183" spans="1:21" x14ac:dyDescent="0.25">
      <c r="A183" s="92"/>
      <c r="B183" s="74" t="s">
        <v>4</v>
      </c>
      <c r="C183" s="74" t="s">
        <v>5</v>
      </c>
      <c r="D183" s="74" t="s">
        <v>6</v>
      </c>
      <c r="E183" s="74" t="s">
        <v>7</v>
      </c>
      <c r="F183" s="74" t="s">
        <v>8</v>
      </c>
      <c r="G183" s="75" t="s">
        <v>9</v>
      </c>
      <c r="H183" s="159"/>
      <c r="I183" s="159"/>
      <c r="J183" s="159"/>
      <c r="K183" s="159"/>
      <c r="L183" s="159"/>
      <c r="M183" s="159"/>
      <c r="N183" s="9"/>
      <c r="O183" s="60"/>
      <c r="P183" s="60"/>
      <c r="Q183" s="60"/>
      <c r="R183" s="60"/>
      <c r="S183" s="60"/>
      <c r="T183" s="60"/>
      <c r="U183" s="60"/>
    </row>
    <row r="184" spans="1:21" x14ac:dyDescent="0.25">
      <c r="A184" s="270" t="s">
        <v>14</v>
      </c>
      <c r="B184" s="271">
        <f>COUNTIFS([1]HBEP!$G$8:$G$288, "7",[1]HBEP!$BF$8:$BF$288, "=3")</f>
        <v>2</v>
      </c>
      <c r="C184" s="271">
        <f>COUNTIFS([1]LNCIP!$G$8:$G$199, "7",[1]LNCIP!$BF$8:$BF$199, "=3")</f>
        <v>1</v>
      </c>
      <c r="D184" s="271">
        <f>COUNTIFS([1]MSCIP!$G$8:$G$248, "7",[1]MSCIP!$BF$8:$BF$248, "=3")</f>
        <v>3</v>
      </c>
      <c r="E184" s="248">
        <f>COUNTIFS([1]SL!$G$8:$G$337, "7",[1]SL!$BF$8:$BF$337, "=3")</f>
        <v>3</v>
      </c>
      <c r="F184" s="248">
        <f>COUNTIFS([1]NWLLIP!$G$8:$G$335, "7",[1]NWLLIP!$BF$8:$BF$335, "=3")</f>
        <v>0</v>
      </c>
      <c r="G184" s="272">
        <f>SUM(B184:F184)</f>
        <v>9</v>
      </c>
      <c r="H184" s="159"/>
      <c r="I184" s="159"/>
      <c r="J184" s="159"/>
      <c r="K184" s="159"/>
      <c r="L184" s="159"/>
      <c r="M184" s="159"/>
      <c r="N184" s="9"/>
      <c r="O184" s="60"/>
      <c r="P184" s="60"/>
      <c r="Q184" s="60"/>
      <c r="R184" s="60"/>
      <c r="S184" s="60"/>
      <c r="T184" s="60"/>
      <c r="U184" s="60"/>
    </row>
    <row r="185" spans="1:21" x14ac:dyDescent="0.25">
      <c r="A185" s="3" t="s">
        <v>13</v>
      </c>
      <c r="B185" s="271">
        <f>COUNTIFS([1]HBEP!$G$8:$G$288, "8",[1]HBEP!$BF$8:$BF$288, "=3")</f>
        <v>10</v>
      </c>
      <c r="C185" s="271">
        <f>COUNTIFS([1]LNCIP!$G$8:$G$199, "8",[1]LNCIP!$BF$8:$BF$199, "=3")</f>
        <v>5</v>
      </c>
      <c r="D185" s="271">
        <f>COUNTIFS([1]MSCIP!$G$8:$G$248, "8",[1]MSCIP!$BF$8:$BF$248, "=3")</f>
        <v>7</v>
      </c>
      <c r="E185" s="248">
        <f>COUNTIFS([1]SL!$G$8:$G$337, "8",[1]SL!$BF$8:$BF$337, "=3")</f>
        <v>7</v>
      </c>
      <c r="F185" s="248">
        <f>COUNTIFS([1]NWLLIP!$G$8:$G$335, "8",[1]NWLLIP!$BF$8:$BF$335, "=3")</f>
        <v>8</v>
      </c>
      <c r="G185" s="272">
        <f t="shared" ref="G185:G188" si="36">SUM(B185:F185)</f>
        <v>37</v>
      </c>
      <c r="H185" s="159"/>
      <c r="I185" s="159"/>
      <c r="J185" s="159"/>
      <c r="K185" s="159"/>
      <c r="L185" s="159"/>
      <c r="M185" s="159"/>
      <c r="N185" s="9"/>
      <c r="O185" s="60"/>
      <c r="P185" s="60"/>
      <c r="Q185" s="60"/>
      <c r="R185" s="60"/>
      <c r="S185" s="60"/>
      <c r="T185" s="60"/>
      <c r="U185" s="60"/>
    </row>
    <row r="186" spans="1:21" x14ac:dyDescent="0.25">
      <c r="A186" s="270" t="s">
        <v>12</v>
      </c>
      <c r="B186" s="271">
        <f>COUNTIFS([1]HBEP!$G$8:$G$288, "9",[1]HBEP!$BF$8:$BF$288, "=3")</f>
        <v>11</v>
      </c>
      <c r="C186" s="271">
        <f>COUNTIFS([1]LNCIP!$G$8:$G$199, "9",[1]LNCIP!$BF$8:$BF$199, "=3")</f>
        <v>4</v>
      </c>
      <c r="D186" s="271">
        <f>COUNTIFS([1]MSCIP!$G$8:$G$248, "9",[1]MSCIP!$BF$8:$BF$248, "=3")</f>
        <v>6</v>
      </c>
      <c r="E186" s="248">
        <f>COUNTIFS([1]SL!$G$8:$G$337, "9",[1]SL!$BF$8:$BF$337, "=3")</f>
        <v>6</v>
      </c>
      <c r="F186" s="248">
        <f>COUNTIFS([1]NWLLIP!$G$8:$G$335, "9",[1]NWLLIP!$BF$8:$BF$335, "=3")</f>
        <v>8</v>
      </c>
      <c r="G186" s="272">
        <f t="shared" si="36"/>
        <v>35</v>
      </c>
      <c r="H186" s="159"/>
      <c r="I186" s="159"/>
      <c r="J186" s="159"/>
      <c r="K186" s="159"/>
      <c r="L186" s="159"/>
      <c r="M186" s="159"/>
      <c r="N186" s="9"/>
      <c r="O186" s="60"/>
      <c r="P186" s="60"/>
      <c r="Q186" s="60"/>
      <c r="R186" s="60"/>
      <c r="S186" s="60"/>
      <c r="T186" s="60"/>
      <c r="U186" s="60"/>
    </row>
    <row r="187" spans="1:21" x14ac:dyDescent="0.25">
      <c r="A187" s="270" t="s">
        <v>11</v>
      </c>
      <c r="B187" s="271">
        <f>COUNTIFS([1]HBEP!$G$8:$G$288, "10",[1]HBEP!$BF$8:$BF$288, "=4")</f>
        <v>14</v>
      </c>
      <c r="C187" s="271">
        <f>COUNTIFS([1]LNCIP!$G$8:$G$199, "10",[1]LNCIP!$BF$8:$BF$199, "=4")</f>
        <v>15</v>
      </c>
      <c r="D187" s="271">
        <f>COUNTIFS([1]MSCIP!$G$8:$G$248, "10",[1]MSCIP!$BF$8:$BF$248, "=4")</f>
        <v>9</v>
      </c>
      <c r="E187" s="248">
        <f>COUNTIFS([1]SL!$G$8:$G$337, "10",[1]SL!$BF$8:$BF$337, "=4")</f>
        <v>9</v>
      </c>
      <c r="F187" s="248">
        <f>COUNTIFS([1]NWLLIP!$G$8:$G$335, "10",[1]NWLLIP!$BF$8:$BF$335, "=4")</f>
        <v>12</v>
      </c>
      <c r="G187" s="272">
        <f t="shared" si="36"/>
        <v>59</v>
      </c>
      <c r="H187" s="159"/>
      <c r="I187" s="159"/>
      <c r="J187" s="159"/>
      <c r="K187" s="159"/>
      <c r="L187" s="159"/>
      <c r="M187" s="159"/>
      <c r="N187" s="9"/>
      <c r="O187" s="60"/>
      <c r="P187" s="60"/>
      <c r="Q187" s="60"/>
      <c r="R187" s="60"/>
      <c r="S187" s="60"/>
      <c r="T187" s="60"/>
      <c r="U187" s="60"/>
    </row>
    <row r="188" spans="1:21" x14ac:dyDescent="0.25">
      <c r="A188" s="270" t="s">
        <v>10</v>
      </c>
      <c r="B188" s="271">
        <f>COUNTIFS([1]HBEP!$G$8:$G$288, "11",[1]HBEP!$BF$8:$BF$288, "=4")</f>
        <v>14</v>
      </c>
      <c r="C188" s="271">
        <f>COUNTIFS([1]LNCIP!$G$8:$G$199, "11",[1]LNCIP!$BF$8:$BF$199, "=4")</f>
        <v>15</v>
      </c>
      <c r="D188" s="271">
        <f>COUNTIFS([1]MSCIP!$G$8:$G$248, "11",[1]MSCIP!$BF$8:$BF$248, "=4")</f>
        <v>12</v>
      </c>
      <c r="E188" s="248">
        <f>COUNTIFS([1]SL!$G$8:$G$337, "11",[1]SL!$BF$8:$BF$337, "=4")</f>
        <v>23</v>
      </c>
      <c r="F188" s="248">
        <f>COUNTIFS([1]NWLLIP!$G$8:$G$335, "11",[1]NWLLIP!$BF$8:$BF$335, "=4")</f>
        <v>4</v>
      </c>
      <c r="G188" s="272">
        <f t="shared" si="36"/>
        <v>68</v>
      </c>
      <c r="H188" s="159"/>
      <c r="I188" s="159"/>
      <c r="J188" s="159"/>
      <c r="K188" s="159"/>
      <c r="L188" s="159"/>
      <c r="M188" s="159"/>
      <c r="N188" s="9"/>
      <c r="O188" s="60"/>
      <c r="P188" s="60"/>
      <c r="Q188" s="28"/>
      <c r="R188" s="28"/>
      <c r="S188" s="28"/>
      <c r="T188" s="28"/>
      <c r="U188" s="9"/>
    </row>
    <row r="189" spans="1:21" x14ac:dyDescent="0.25">
      <c r="A189" s="269" t="s">
        <v>9</v>
      </c>
      <c r="B189" s="273">
        <f>SUM(B184:B188)</f>
        <v>51</v>
      </c>
      <c r="C189" s="273">
        <f t="shared" ref="C189:F189" si="37">SUM(C184:C188)</f>
        <v>40</v>
      </c>
      <c r="D189" s="273">
        <f t="shared" si="37"/>
        <v>37</v>
      </c>
      <c r="E189" s="273">
        <f t="shared" si="37"/>
        <v>48</v>
      </c>
      <c r="F189" s="273">
        <f t="shared" si="37"/>
        <v>32</v>
      </c>
      <c r="G189" s="272">
        <f>SUM(G184:G188)</f>
        <v>208</v>
      </c>
      <c r="H189" s="159"/>
      <c r="I189" s="159"/>
      <c r="J189" s="159"/>
      <c r="K189" s="159"/>
      <c r="L189" s="159"/>
      <c r="M189" s="159"/>
      <c r="N189" s="9"/>
      <c r="O189" s="60"/>
      <c r="P189" s="60"/>
      <c r="Q189" s="60"/>
      <c r="R189" s="60"/>
      <c r="S189" s="60"/>
      <c r="T189" s="60"/>
      <c r="U189" s="60"/>
    </row>
    <row r="190" spans="1:21" x14ac:dyDescent="0.25">
      <c r="A190" s="266"/>
      <c r="B190" s="267"/>
      <c r="C190" s="267"/>
      <c r="D190" s="267"/>
      <c r="E190" s="267"/>
      <c r="F190" s="267"/>
      <c r="G190" s="267"/>
      <c r="H190" s="159"/>
      <c r="I190" s="159"/>
      <c r="J190" s="159"/>
      <c r="K190" s="159"/>
      <c r="L190" s="159"/>
      <c r="M190" s="159"/>
      <c r="N190" s="9"/>
      <c r="O190" s="60"/>
      <c r="P190" s="60"/>
      <c r="Q190" s="60"/>
      <c r="R190" s="60"/>
      <c r="S190" s="60"/>
      <c r="T190" s="60"/>
      <c r="U190" s="60"/>
    </row>
    <row r="191" spans="1:21" ht="15.75" thickBot="1" x14ac:dyDescent="0.3">
      <c r="A191" s="274" t="s">
        <v>154</v>
      </c>
      <c r="B191" s="275"/>
      <c r="C191" s="275"/>
      <c r="D191" s="275"/>
      <c r="E191" s="275"/>
      <c r="F191" s="275"/>
      <c r="G191" s="275"/>
      <c r="H191" s="159"/>
      <c r="I191" s="159"/>
      <c r="J191" s="159"/>
      <c r="K191" s="159"/>
      <c r="L191" s="159"/>
      <c r="M191" s="159"/>
      <c r="N191" s="9"/>
      <c r="O191" s="60"/>
      <c r="P191" s="60"/>
      <c r="Q191" s="60"/>
      <c r="R191" s="60"/>
      <c r="S191" s="60"/>
      <c r="T191" s="60"/>
      <c r="U191" s="60"/>
    </row>
    <row r="192" spans="1:21" x14ac:dyDescent="0.25">
      <c r="A192" s="276"/>
      <c r="B192" s="277" t="s">
        <v>4</v>
      </c>
      <c r="C192" s="277" t="s">
        <v>73</v>
      </c>
      <c r="D192" s="277" t="s">
        <v>6</v>
      </c>
      <c r="E192" s="277" t="s">
        <v>7</v>
      </c>
      <c r="F192" s="277" t="s">
        <v>8</v>
      </c>
      <c r="G192" s="278" t="s">
        <v>9</v>
      </c>
      <c r="H192" s="279"/>
      <c r="I192" s="159"/>
      <c r="J192" s="159"/>
      <c r="K192" s="159"/>
      <c r="L192" s="159"/>
      <c r="M192" s="159"/>
      <c r="N192" s="9"/>
      <c r="O192" s="60"/>
      <c r="P192" s="60"/>
      <c r="Q192" s="70"/>
      <c r="R192" s="70"/>
      <c r="S192" s="70"/>
      <c r="T192" s="70"/>
      <c r="U192" s="70"/>
    </row>
    <row r="193" spans="1:21" x14ac:dyDescent="0.25">
      <c r="A193" s="201" t="s">
        <v>155</v>
      </c>
      <c r="B193" s="13">
        <f>COUNTIF([1]HBEP!$AZ$8:$AZ$288,"=4")</f>
        <v>0</v>
      </c>
      <c r="C193" s="13">
        <f>COUNTIF([1]LNCIP!$AZ$8:$AZ$199,"=4")</f>
        <v>0</v>
      </c>
      <c r="D193" s="13">
        <f>COUNTIF([1]MSCIP!$AZ$8:$AZ$248,"=4")</f>
        <v>0</v>
      </c>
      <c r="E193" s="13">
        <f>COUNTIF([1]SL!$AZ$8:$AZ$337,"=4")</f>
        <v>7</v>
      </c>
      <c r="F193" s="13">
        <f>COUNTIF([1]NWLLIP!$AZ$8:$AZ$335,"=4")</f>
        <v>0</v>
      </c>
      <c r="G193" s="160">
        <f t="shared" ref="G193:G194" si="38">SUM(B193:F193)</f>
        <v>7</v>
      </c>
      <c r="H193" s="280"/>
      <c r="I193" s="159"/>
      <c r="J193" s="159"/>
      <c r="K193" s="159"/>
      <c r="L193" s="159"/>
      <c r="M193" s="159"/>
      <c r="N193" s="9"/>
      <c r="O193" s="60"/>
      <c r="P193" s="60"/>
      <c r="Q193" s="60"/>
      <c r="R193" s="60"/>
      <c r="S193" s="60"/>
      <c r="T193" s="60"/>
      <c r="U193" s="60"/>
    </row>
    <row r="194" spans="1:21" x14ac:dyDescent="0.25">
      <c r="A194" s="201" t="s">
        <v>156</v>
      </c>
      <c r="B194" s="13">
        <f>COUNTIF([1]HBEP!$AZ$8:$AZ$288,"=3")</f>
        <v>0</v>
      </c>
      <c r="C194" s="13">
        <f>COUNTIF([1]LNCIP!$AZ$8:$AZ$199,"=3")</f>
        <v>0</v>
      </c>
      <c r="D194" s="13">
        <f>COUNTIF([1]MSCIP!$AZ$8:$AZ$248,"=3")</f>
        <v>1</v>
      </c>
      <c r="E194" s="13">
        <f>COUNTIF([1]SL!$AZ$8:$AZ$337,"=3")</f>
        <v>3</v>
      </c>
      <c r="F194" s="13">
        <f>COUNTIF([1]NWLLIP!$AZ$8:$AZ$335,"=3")</f>
        <v>0</v>
      </c>
      <c r="G194" s="160">
        <f t="shared" si="38"/>
        <v>4</v>
      </c>
      <c r="H194" s="281"/>
      <c r="I194" s="159"/>
      <c r="J194" s="159"/>
      <c r="K194" s="159"/>
      <c r="L194" s="159"/>
      <c r="M194" s="159"/>
      <c r="N194" s="9"/>
      <c r="O194" s="60"/>
      <c r="P194" s="60"/>
      <c r="Q194" s="60"/>
      <c r="R194" s="60"/>
      <c r="S194" s="60"/>
      <c r="T194" s="60"/>
      <c r="U194" s="60"/>
    </row>
    <row r="195" spans="1:21" x14ac:dyDescent="0.25">
      <c r="A195" s="282" t="s">
        <v>157</v>
      </c>
      <c r="B195" s="283">
        <f>SUM(B193:B194)</f>
        <v>0</v>
      </c>
      <c r="C195" s="283">
        <f>SUM(C193:C194)</f>
        <v>0</v>
      </c>
      <c r="D195" s="283">
        <f>SUM(D193:D194)</f>
        <v>1</v>
      </c>
      <c r="E195" s="283">
        <f>SUM(E193:E194)</f>
        <v>10</v>
      </c>
      <c r="F195" s="283">
        <f>SUM(F193:F194)</f>
        <v>0</v>
      </c>
      <c r="G195" s="284">
        <f>SUM(B195:F195)</f>
        <v>11</v>
      </c>
      <c r="H195" s="281"/>
      <c r="I195" s="159"/>
      <c r="J195" s="159"/>
      <c r="K195" s="159"/>
      <c r="L195" s="159"/>
      <c r="M195" s="159"/>
      <c r="N195" s="9"/>
      <c r="O195" s="60"/>
      <c r="P195" s="60"/>
      <c r="Q195" s="60"/>
      <c r="R195" s="60"/>
      <c r="S195" s="60"/>
      <c r="T195" s="60"/>
      <c r="U195" s="60"/>
    </row>
    <row r="196" spans="1:21" x14ac:dyDescent="0.25">
      <c r="A196" s="24" t="s">
        <v>18</v>
      </c>
      <c r="B196" s="25">
        <v>14</v>
      </c>
      <c r="C196" s="25">
        <v>0</v>
      </c>
      <c r="D196" s="25">
        <v>0</v>
      </c>
      <c r="E196" s="25">
        <v>6</v>
      </c>
      <c r="F196" s="25">
        <v>21</v>
      </c>
      <c r="G196" s="26">
        <v>41</v>
      </c>
      <c r="H196" s="281"/>
      <c r="I196" s="159"/>
      <c r="J196" s="159"/>
      <c r="K196" s="159"/>
      <c r="L196" s="159"/>
      <c r="M196" s="159"/>
      <c r="N196" s="9"/>
      <c r="O196" s="60"/>
      <c r="P196" s="60"/>
      <c r="Q196" s="60"/>
      <c r="R196" s="60"/>
      <c r="S196" s="60"/>
      <c r="T196" s="60"/>
      <c r="U196" s="60"/>
    </row>
    <row r="197" spans="1:21" x14ac:dyDescent="0.25">
      <c r="A197" s="29" t="s">
        <v>19</v>
      </c>
      <c r="B197" s="30">
        <v>1</v>
      </c>
      <c r="C197" s="30">
        <v>7</v>
      </c>
      <c r="D197" s="30">
        <v>2</v>
      </c>
      <c r="E197" s="30">
        <v>39</v>
      </c>
      <c r="F197" s="30">
        <v>8</v>
      </c>
      <c r="G197" s="31">
        <f>SUM(B197:F197)</f>
        <v>57</v>
      </c>
      <c r="H197" s="281"/>
      <c r="I197" s="159"/>
      <c r="J197" s="159"/>
      <c r="K197" s="159"/>
      <c r="L197" s="159"/>
      <c r="M197" s="159"/>
      <c r="N197" s="28"/>
      <c r="O197" s="60"/>
      <c r="P197" s="60"/>
      <c r="Q197" s="60"/>
      <c r="R197" s="60"/>
      <c r="S197" s="60"/>
      <c r="T197" s="60"/>
      <c r="U197" s="60"/>
    </row>
    <row r="198" spans="1:21" x14ac:dyDescent="0.25">
      <c r="A198" s="29" t="s">
        <v>20</v>
      </c>
      <c r="B198" s="30">
        <v>2</v>
      </c>
      <c r="C198" s="30">
        <v>3</v>
      </c>
      <c r="D198" s="30">
        <f>D195</f>
        <v>1</v>
      </c>
      <c r="E198" s="30">
        <v>31</v>
      </c>
      <c r="F198" s="30">
        <f>F195</f>
        <v>0</v>
      </c>
      <c r="G198" s="31">
        <f>SUM(B198:F198)</f>
        <v>37</v>
      </c>
      <c r="H198" s="285"/>
      <c r="I198" s="87"/>
      <c r="J198" s="87"/>
      <c r="K198" s="87"/>
      <c r="L198" s="87"/>
      <c r="M198" s="87"/>
      <c r="N198" s="87"/>
      <c r="O198" s="212"/>
      <c r="P198" s="28"/>
      <c r="Q198" s="60"/>
      <c r="R198" s="60"/>
      <c r="S198" s="60"/>
      <c r="T198" s="60"/>
      <c r="U198" s="60"/>
    </row>
    <row r="199" spans="1:21" x14ac:dyDescent="0.25">
      <c r="A199" s="29" t="s">
        <v>142</v>
      </c>
      <c r="B199" s="30">
        <v>1</v>
      </c>
      <c r="C199" s="30">
        <v>1</v>
      </c>
      <c r="D199" s="30">
        <v>13</v>
      </c>
      <c r="E199" s="30">
        <v>12</v>
      </c>
      <c r="F199" s="30">
        <v>0</v>
      </c>
      <c r="G199" s="31">
        <v>27</v>
      </c>
      <c r="H199" s="281"/>
      <c r="I199" s="159"/>
      <c r="J199" s="159"/>
      <c r="K199" s="159"/>
      <c r="L199" s="159"/>
      <c r="M199" s="159"/>
      <c r="N199" s="9"/>
      <c r="O199" s="60"/>
      <c r="P199" s="60"/>
      <c r="Q199" s="60"/>
      <c r="R199" s="60"/>
      <c r="S199" s="60"/>
      <c r="T199" s="60"/>
      <c r="U199" s="60"/>
    </row>
    <row r="200" spans="1:21" x14ac:dyDescent="0.25">
      <c r="A200" s="41" t="s">
        <v>158</v>
      </c>
      <c r="B200" s="42">
        <v>0</v>
      </c>
      <c r="C200" s="42">
        <v>0</v>
      </c>
      <c r="D200" s="42">
        <v>0</v>
      </c>
      <c r="E200" s="42">
        <v>11</v>
      </c>
      <c r="F200" s="42">
        <v>3</v>
      </c>
      <c r="G200" s="43">
        <v>14</v>
      </c>
      <c r="H200" s="281"/>
      <c r="I200" s="159"/>
      <c r="J200" s="159"/>
      <c r="K200" s="159"/>
      <c r="L200" s="159"/>
      <c r="M200" s="159"/>
      <c r="N200" s="9"/>
      <c r="O200" s="60"/>
      <c r="P200" s="60"/>
      <c r="Q200" s="60"/>
      <c r="R200" s="60"/>
      <c r="S200" s="60"/>
      <c r="T200" s="60"/>
      <c r="U200" s="60"/>
    </row>
    <row r="201" spans="1:21" ht="15.75" thickBot="1" x14ac:dyDescent="0.3">
      <c r="A201" s="44" t="s">
        <v>152</v>
      </c>
      <c r="B201" s="45">
        <f>B195</f>
        <v>0</v>
      </c>
      <c r="C201" s="45">
        <f t="shared" ref="C201:G201" si="39">C195</f>
        <v>0</v>
      </c>
      <c r="D201" s="45">
        <f t="shared" si="39"/>
        <v>1</v>
      </c>
      <c r="E201" s="45">
        <f t="shared" si="39"/>
        <v>10</v>
      </c>
      <c r="F201" s="45">
        <f t="shared" si="39"/>
        <v>0</v>
      </c>
      <c r="G201" s="45">
        <f t="shared" si="39"/>
        <v>11</v>
      </c>
      <c r="H201" s="167"/>
      <c r="I201" s="159"/>
      <c r="J201" s="159"/>
      <c r="K201" s="159"/>
      <c r="L201" s="159"/>
      <c r="M201" s="159"/>
      <c r="N201" s="9"/>
      <c r="O201" s="70"/>
      <c r="P201" s="60"/>
      <c r="Q201" s="60"/>
      <c r="R201" s="60"/>
      <c r="S201" s="60"/>
      <c r="T201" s="60"/>
      <c r="U201" s="60"/>
    </row>
    <row r="202" spans="1:21" x14ac:dyDescent="0.25">
      <c r="A202" s="286" t="s">
        <v>134</v>
      </c>
      <c r="B202" s="287"/>
      <c r="C202" s="287"/>
      <c r="D202" s="287"/>
      <c r="E202" s="287"/>
      <c r="F202" s="287"/>
      <c r="G202" s="287"/>
      <c r="H202" s="288"/>
      <c r="I202" s="159"/>
      <c r="J202" s="159"/>
      <c r="K202" s="159"/>
      <c r="L202" s="159"/>
      <c r="M202" s="159"/>
      <c r="N202" s="9"/>
      <c r="O202" s="60"/>
      <c r="P202" s="60"/>
      <c r="Q202" s="60"/>
      <c r="R202" s="60"/>
      <c r="S202" s="60"/>
      <c r="T202" s="60"/>
      <c r="U202" s="60"/>
    </row>
    <row r="203" spans="1:21" x14ac:dyDescent="0.25">
      <c r="A203" s="60"/>
      <c r="B203" s="60"/>
      <c r="C203" s="60"/>
      <c r="D203" s="60"/>
      <c r="E203" s="60"/>
      <c r="F203" s="60"/>
      <c r="G203" s="60"/>
      <c r="H203" s="281"/>
      <c r="I203" s="159"/>
      <c r="J203" s="159"/>
      <c r="K203" s="159"/>
      <c r="L203" s="159"/>
      <c r="M203" s="159"/>
      <c r="N203" s="9"/>
      <c r="O203" s="60"/>
      <c r="P203" s="70"/>
      <c r="Q203" s="60"/>
      <c r="R203" s="60"/>
      <c r="S203" s="60"/>
      <c r="T203" s="60"/>
      <c r="U203" s="60"/>
    </row>
    <row r="204" spans="1:21" x14ac:dyDescent="0.25">
      <c r="A204" s="35"/>
      <c r="B204" s="289"/>
      <c r="C204" s="289"/>
      <c r="D204" s="289"/>
      <c r="E204" s="289"/>
      <c r="F204" s="289"/>
      <c r="G204" s="289"/>
      <c r="H204" s="281"/>
      <c r="I204" s="159"/>
      <c r="J204" s="159"/>
      <c r="K204" s="159"/>
      <c r="L204" s="159"/>
      <c r="M204" s="159"/>
      <c r="N204" s="9"/>
      <c r="O204" s="60"/>
      <c r="P204" s="60"/>
      <c r="Q204" s="60"/>
      <c r="R204" s="60"/>
      <c r="S204" s="60"/>
      <c r="T204" s="60"/>
      <c r="U204" s="60"/>
    </row>
    <row r="205" spans="1:21" x14ac:dyDescent="0.25">
      <c r="A205" s="3"/>
      <c r="B205" s="2"/>
      <c r="C205" s="2"/>
      <c r="D205" s="2"/>
      <c r="E205" s="2"/>
      <c r="F205" s="2"/>
      <c r="G205" s="2"/>
      <c r="H205" s="281"/>
      <c r="I205" s="159"/>
      <c r="J205" s="159"/>
      <c r="K205" s="159"/>
      <c r="L205" s="159"/>
      <c r="M205" s="159"/>
      <c r="N205" s="9"/>
      <c r="O205" s="60"/>
      <c r="P205" s="60"/>
      <c r="Q205" s="60"/>
      <c r="R205" s="60"/>
      <c r="S205" s="60"/>
      <c r="T205" s="60"/>
      <c r="U205" s="60"/>
    </row>
    <row r="206" spans="1:21" ht="15.75" thickBot="1" x14ac:dyDescent="0.3">
      <c r="A206" s="290" t="s">
        <v>159</v>
      </c>
      <c r="B206" s="291"/>
      <c r="C206" s="291"/>
      <c r="D206" s="291"/>
      <c r="E206" s="291"/>
      <c r="F206" s="291"/>
      <c r="G206" s="291"/>
      <c r="H206" s="281"/>
      <c r="I206" s="159"/>
      <c r="J206" s="159"/>
      <c r="K206" s="159"/>
      <c r="L206" s="159"/>
      <c r="M206" s="159"/>
      <c r="N206" s="9"/>
      <c r="O206" s="70"/>
      <c r="P206" s="60"/>
      <c r="Q206" s="60"/>
      <c r="R206" s="60"/>
      <c r="S206" s="60"/>
      <c r="T206" s="60"/>
      <c r="U206" s="60"/>
    </row>
    <row r="207" spans="1:21" x14ac:dyDescent="0.25">
      <c r="A207" s="292"/>
      <c r="B207" s="293" t="s">
        <v>4</v>
      </c>
      <c r="C207" s="293" t="s">
        <v>73</v>
      </c>
      <c r="D207" s="293" t="s">
        <v>6</v>
      </c>
      <c r="E207" s="293" t="s">
        <v>7</v>
      </c>
      <c r="F207" s="293" t="s">
        <v>8</v>
      </c>
      <c r="G207" s="294" t="s">
        <v>9</v>
      </c>
      <c r="H207" s="281"/>
      <c r="I207" s="159"/>
      <c r="J207" s="159"/>
      <c r="K207" s="159"/>
      <c r="L207" s="159"/>
      <c r="M207" s="159"/>
      <c r="N207" s="9"/>
      <c r="O207" s="60"/>
      <c r="P207" s="60"/>
      <c r="Q207" s="60"/>
      <c r="R207" s="60"/>
      <c r="S207" s="60"/>
      <c r="T207" s="60"/>
      <c r="U207" s="60"/>
    </row>
    <row r="208" spans="1:21" x14ac:dyDescent="0.25">
      <c r="A208" s="12" t="s">
        <v>160</v>
      </c>
      <c r="B208" s="13">
        <f>COUNTIF([1]HBEP!$R$3:$R$288,"City of L*")</f>
        <v>0</v>
      </c>
      <c r="C208" s="13">
        <f>COUNTIF([1]LNCIP!$R$3:$R$207,"City of L*")</f>
        <v>1</v>
      </c>
      <c r="D208" s="13">
        <f>COUNTIF([1]MSCIP!$R$3:$R$234,"City of L*")</f>
        <v>4</v>
      </c>
      <c r="E208" s="13">
        <f>COUNTIF([1]SL!$R$3:$R$335,"City of L*")</f>
        <v>18</v>
      </c>
      <c r="F208" s="13">
        <f>COUNTIF([1]NWLLIP!$R$3:$R$336,"City of L*")</f>
        <v>0</v>
      </c>
      <c r="G208" s="14">
        <f>SUM(B208:F208)</f>
        <v>23</v>
      </c>
      <c r="H208" s="281"/>
      <c r="I208" s="159"/>
      <c r="J208" s="159"/>
      <c r="K208" s="159"/>
      <c r="L208" s="159"/>
      <c r="M208" s="159"/>
      <c r="N208" s="9"/>
      <c r="O208" s="60"/>
      <c r="P208" s="60"/>
      <c r="Q208" s="60"/>
      <c r="R208" s="60"/>
      <c r="S208" s="60"/>
      <c r="T208" s="60"/>
      <c r="U208" s="60"/>
    </row>
    <row r="209" spans="1:21" x14ac:dyDescent="0.25">
      <c r="A209" s="12" t="s">
        <v>161</v>
      </c>
      <c r="B209" s="13">
        <f>COUNTIFS([1]HBEP!$R$3:$R$349,"City of L*",[1]HBEP!$BF3:$BF$349,"3")</f>
        <v>0</v>
      </c>
      <c r="C209" s="13">
        <f>COUNTIFS([1]LNCIP!$R$3:$R$260,"City of L*",[1]LNCIP!$BF3:$BF$260,"3")</f>
        <v>0</v>
      </c>
      <c r="D209" s="13">
        <f>COUNTIFS([1]MSCIP!$R$3:$R$311,"City of L*",[1]MSCIP!$BF3:$BF$311,"3")</f>
        <v>0</v>
      </c>
      <c r="E209" s="13">
        <f>COUNTIFS([1]SL!$R$3:$R$301,"City of L*",[1]SL!$BF3:$BF$301,"3")</f>
        <v>2</v>
      </c>
      <c r="F209" s="13">
        <f>COUNTIFS([1]NWLLIP!$R$3:$R$413,"City of L*",[1]NWLLIP!$BF3:$BF$413,"3")</f>
        <v>0</v>
      </c>
      <c r="G209" s="95">
        <f t="shared" ref="G209:G211" si="40">SUM(B209:F209)</f>
        <v>2</v>
      </c>
      <c r="H209" s="295"/>
      <c r="I209" s="296"/>
      <c r="J209" s="296"/>
      <c r="K209" s="296"/>
      <c r="L209" s="159"/>
      <c r="M209" s="159"/>
      <c r="N209" s="9"/>
      <c r="O209" s="60"/>
      <c r="P209" s="60"/>
      <c r="Q209" s="60"/>
      <c r="R209" s="60"/>
      <c r="S209" s="60"/>
      <c r="T209" s="60"/>
      <c r="U209" s="60"/>
    </row>
    <row r="210" spans="1:21" x14ac:dyDescent="0.25">
      <c r="A210" s="12" t="s">
        <v>162</v>
      </c>
      <c r="B210" s="13">
        <f>COUNTIFS([1]HBEP!$R$3:$R$349,"City of L*",[1]HBEP!$BF$3:$BF$349,"4")</f>
        <v>0</v>
      </c>
      <c r="C210" s="13">
        <f>COUNTIFS([1]LNCIP!$R$3:$R$260,"City of L*",[1]LNCIP!$BF$3:$BF$260,"4")</f>
        <v>0</v>
      </c>
      <c r="D210" s="13">
        <f>COUNTIFS([1]MSCIP!$R$3:$R$311,"City of L*",[1]MSCIP!$BF$3:$BF$311,"4")</f>
        <v>1</v>
      </c>
      <c r="E210" s="13">
        <f>COUNTIFS([1]SL!$R$3:$R$301,"City of L*",[1]SL!$BF$3:$BF$301,"4")</f>
        <v>2</v>
      </c>
      <c r="F210" s="13">
        <f>COUNTIFS([1]NWLLIP!$R$3:$R$343,"City of L*",[1]NWLLIP!$BE$3:$BE$343,"4")</f>
        <v>0</v>
      </c>
      <c r="G210" s="95">
        <f t="shared" si="40"/>
        <v>3</v>
      </c>
      <c r="H210" s="263"/>
      <c r="I210" s="159"/>
      <c r="J210" s="159"/>
      <c r="K210" s="159"/>
      <c r="L210" s="159"/>
      <c r="M210" s="159"/>
      <c r="N210" s="9"/>
      <c r="O210" s="60"/>
      <c r="P210" s="60"/>
      <c r="Q210" s="60"/>
      <c r="R210" s="60"/>
      <c r="S210" s="60"/>
      <c r="T210" s="60"/>
      <c r="U210" s="60"/>
    </row>
    <row r="211" spans="1:21" x14ac:dyDescent="0.25">
      <c r="A211" s="12" t="s">
        <v>163</v>
      </c>
      <c r="B211" s="13">
        <f>SUM(B209:B210)</f>
        <v>0</v>
      </c>
      <c r="C211" s="13">
        <f>SUM(C209:C210)</f>
        <v>0</v>
      </c>
      <c r="D211" s="13">
        <f>SUM(D209:D210)</f>
        <v>1</v>
      </c>
      <c r="E211" s="13">
        <f>SUM(E209:E210)</f>
        <v>4</v>
      </c>
      <c r="F211" s="13">
        <f>SUM(F209:F210)</f>
        <v>0</v>
      </c>
      <c r="G211" s="95">
        <f t="shared" si="40"/>
        <v>5</v>
      </c>
      <c r="H211" s="159"/>
      <c r="I211" s="159"/>
      <c r="J211" s="159"/>
      <c r="K211" s="159"/>
      <c r="L211" s="159"/>
      <c r="M211" s="159"/>
      <c r="N211" s="9"/>
      <c r="O211" s="60"/>
      <c r="P211" s="60"/>
      <c r="Q211" s="60"/>
      <c r="R211" s="60"/>
      <c r="S211" s="60"/>
      <c r="T211" s="60"/>
      <c r="U211" s="60"/>
    </row>
    <row r="212" spans="1:21" ht="15.75" thickBot="1" x14ac:dyDescent="0.3">
      <c r="A212" s="103"/>
      <c r="B212" s="104"/>
      <c r="C212" s="104"/>
      <c r="D212" s="104"/>
      <c r="E212" s="104"/>
      <c r="F212" s="104"/>
      <c r="G212" s="105"/>
      <c r="H212" s="159"/>
      <c r="I212" s="159"/>
      <c r="J212" s="159"/>
      <c r="K212" s="159"/>
      <c r="L212" s="159"/>
      <c r="M212" s="159"/>
      <c r="N212" s="100"/>
      <c r="O212" s="60"/>
      <c r="P212" s="60"/>
      <c r="Q212" s="60"/>
      <c r="R212" s="60"/>
      <c r="S212" s="60"/>
      <c r="T212" s="60"/>
      <c r="U212" s="60"/>
    </row>
    <row r="213" spans="1:21" x14ac:dyDescent="0.25">
      <c r="A213" s="18"/>
      <c r="B213" s="19"/>
      <c r="C213" s="19"/>
      <c r="D213" s="19"/>
      <c r="E213" s="19"/>
      <c r="F213" s="19"/>
      <c r="G213" s="297"/>
      <c r="H213" s="100"/>
      <c r="I213" s="100"/>
      <c r="J213" s="100"/>
      <c r="K213" s="100"/>
      <c r="L213" s="100"/>
      <c r="M213" s="100"/>
      <c r="N213" s="100"/>
      <c r="O213" s="60"/>
      <c r="P213" s="60"/>
      <c r="Q213" s="60"/>
      <c r="R213" s="60"/>
      <c r="S213" s="60"/>
      <c r="T213" s="60"/>
      <c r="U213" s="60"/>
    </row>
    <row r="214" spans="1:21" ht="15.75" thickBot="1" x14ac:dyDescent="0.3">
      <c r="A214" s="298" t="s">
        <v>164</v>
      </c>
      <c r="B214" s="299"/>
      <c r="C214" s="299"/>
      <c r="D214" s="299"/>
      <c r="E214" s="299"/>
      <c r="F214" s="299"/>
      <c r="G214" s="300"/>
      <c r="H214" s="301"/>
      <c r="I214" s="302"/>
      <c r="J214" s="302"/>
      <c r="K214" s="302"/>
      <c r="L214" s="302"/>
      <c r="M214" s="100"/>
      <c r="N214" s="28"/>
      <c r="O214" s="60"/>
      <c r="P214" s="60"/>
      <c r="Q214" s="60"/>
      <c r="R214" s="60"/>
      <c r="S214" s="60"/>
      <c r="T214" s="60"/>
      <c r="U214" s="60"/>
    </row>
    <row r="215" spans="1:21" x14ac:dyDescent="0.25">
      <c r="A215" s="303"/>
      <c r="B215" s="304" t="s">
        <v>4</v>
      </c>
      <c r="C215" s="304" t="s">
        <v>73</v>
      </c>
      <c r="D215" s="304" t="s">
        <v>6</v>
      </c>
      <c r="E215" s="304" t="s">
        <v>7</v>
      </c>
      <c r="F215" s="304" t="s">
        <v>8</v>
      </c>
      <c r="G215" s="305" t="s">
        <v>9</v>
      </c>
      <c r="H215" s="159"/>
      <c r="I215" s="159"/>
      <c r="J215" s="159"/>
      <c r="K215" s="159"/>
      <c r="L215" s="159"/>
      <c r="M215" s="159"/>
      <c r="N215" s="9"/>
      <c r="O215" s="60"/>
      <c r="P215" s="60"/>
      <c r="Q215" s="60"/>
      <c r="R215" s="60"/>
      <c r="S215" s="60"/>
      <c r="T215" s="60"/>
      <c r="U215" s="60"/>
    </row>
    <row r="216" spans="1:21" x14ac:dyDescent="0.25">
      <c r="A216" s="12" t="s">
        <v>160</v>
      </c>
      <c r="B216" s="13">
        <f>COUNTIF([1]HBEP!$R$3:$R$276278,"* LA")</f>
        <v>2</v>
      </c>
      <c r="C216" s="13">
        <f>COUNTIF([1]LNCIP!$R$3:$R$199,"* LA")</f>
        <v>1</v>
      </c>
      <c r="D216" s="13">
        <f>COUNTIF([1]MSCIP!$R$3:$R$234,"* LA")</f>
        <v>0</v>
      </c>
      <c r="E216" s="13">
        <f>COUNTIF([1]SL!$R$3:$R$335,"* LA")</f>
        <v>5</v>
      </c>
      <c r="F216" s="13">
        <f>COUNTIF([1]NWLLIP!$R$3:$R$336,"* LA")</f>
        <v>4</v>
      </c>
      <c r="G216" s="14">
        <f>SUM(B216:F216)</f>
        <v>12</v>
      </c>
      <c r="H216" s="159"/>
      <c r="I216" s="159"/>
      <c r="J216" s="159"/>
      <c r="K216" s="159"/>
      <c r="L216" s="159"/>
      <c r="M216" s="159"/>
      <c r="N216" s="28"/>
      <c r="O216" s="60"/>
      <c r="P216" s="60"/>
      <c r="Q216" s="60"/>
      <c r="R216" s="60"/>
      <c r="S216" s="60"/>
      <c r="T216" s="60"/>
      <c r="U216" s="60"/>
    </row>
    <row r="217" spans="1:21" x14ac:dyDescent="0.25">
      <c r="A217" s="12" t="s">
        <v>161</v>
      </c>
      <c r="B217" s="13">
        <f>COUNTIFS([1]HBEP!$R$3:$R$278,"* LA",[1]HBEP!$BE3:$BE$278,"3")</f>
        <v>0</v>
      </c>
      <c r="C217" s="13">
        <f>COUNTIFS([1]LNCIP!$R$3:$R$260,"* LA",[1]LNCIP!$BE3:$BE$260,"3")</f>
        <v>0</v>
      </c>
      <c r="D217" s="13">
        <f>COUNTIFS([1]MSCIP!$R$3:$R$311,"* LA",[1]MSCIP!$BE3:$BE$311,"3")</f>
        <v>0</v>
      </c>
      <c r="E217" s="13">
        <f>COUNTIFS([1]SL!$R$3:$R$301,"* LA",[1]SL!$BE3:$BE$301,"3")</f>
        <v>0</v>
      </c>
      <c r="F217" s="13">
        <f>COUNTIFS([1]NWLLIP!$R$3:$R$413,"* LA",[1]NWLLIP!$BE3:$BE$413,"3")</f>
        <v>0</v>
      </c>
      <c r="G217" s="95">
        <f t="shared" ref="G217:G219" si="41">SUM(B217:F217)</f>
        <v>0</v>
      </c>
      <c r="H217" s="306"/>
      <c r="I217" s="28"/>
      <c r="J217" s="28"/>
      <c r="K217" s="28"/>
      <c r="L217" s="28"/>
      <c r="M217" s="28"/>
      <c r="N217" s="28"/>
      <c r="O217" s="60"/>
      <c r="P217" s="60"/>
      <c r="Q217" s="60"/>
      <c r="R217" s="60"/>
      <c r="S217" s="60"/>
      <c r="T217" s="60"/>
      <c r="U217" s="60"/>
    </row>
    <row r="218" spans="1:21" x14ac:dyDescent="0.25">
      <c r="A218" s="12" t="s">
        <v>162</v>
      </c>
      <c r="B218" s="13">
        <f>COUNTIFS([1]HBEP!$R$3:$R$278,"* LA",[1]HBEP!$BE$3:$BE$278,"4")</f>
        <v>0</v>
      </c>
      <c r="C218" s="13">
        <f>COUNTIFS([1]LNCIP!$R$3:$R$260,"* LA",[1]LNCIP!$BE$3:$BE$260,"4")</f>
        <v>0</v>
      </c>
      <c r="D218" s="13">
        <f>COUNTIFS([1]MSCIP!$R$3:$R$311,"* LA",[1]MSCIP!$BE$3:$BE$311,"4")</f>
        <v>0</v>
      </c>
      <c r="E218" s="13">
        <f>COUNTIFS([1]SL!$R$3:$R$301,"* LA",[1]SL!$BE$3:$BE$301,"4")</f>
        <v>0</v>
      </c>
      <c r="F218" s="13">
        <f>COUNTIFS([1]NWLLIP!$R$3:$R$413,"* LA",[1]NWLLIP!$BE$3:$BE$413,"4")</f>
        <v>0</v>
      </c>
      <c r="G218" s="95">
        <f t="shared" si="41"/>
        <v>0</v>
      </c>
      <c r="H218" s="28"/>
      <c r="I218" s="28"/>
      <c r="J218" s="28"/>
      <c r="K218" s="28"/>
      <c r="L218" s="28"/>
      <c r="M218" s="28"/>
      <c r="N218" s="28"/>
      <c r="O218" s="60"/>
      <c r="P218" s="60"/>
      <c r="Q218" s="60"/>
      <c r="R218" s="60"/>
      <c r="S218" s="60"/>
      <c r="T218" s="60"/>
      <c r="U218" s="60"/>
    </row>
    <row r="219" spans="1:21" ht="15.75" thickBot="1" x14ac:dyDescent="0.3">
      <c r="A219" s="103" t="s">
        <v>163</v>
      </c>
      <c r="B219" s="104">
        <f>SUM(B217:B218)</f>
        <v>0</v>
      </c>
      <c r="C219" s="104">
        <f>SUM(C217:C218)</f>
        <v>0</v>
      </c>
      <c r="D219" s="104">
        <f>SUM(D217:D218)</f>
        <v>0</v>
      </c>
      <c r="E219" s="104">
        <f>SUM(E217:E218)</f>
        <v>0</v>
      </c>
      <c r="F219" s="104">
        <f>SUM(F217:F218)</f>
        <v>0</v>
      </c>
      <c r="G219" s="105">
        <f t="shared" si="41"/>
        <v>0</v>
      </c>
      <c r="H219" s="28"/>
      <c r="I219" s="28"/>
      <c r="J219" s="28"/>
      <c r="K219" s="28"/>
      <c r="L219" s="28"/>
      <c r="M219" s="28"/>
      <c r="N219" s="28"/>
      <c r="O219" s="60"/>
      <c r="P219" s="60"/>
      <c r="Q219" s="60"/>
      <c r="R219" s="60"/>
      <c r="S219" s="60"/>
      <c r="T219" s="60"/>
      <c r="U219" s="60"/>
    </row>
    <row r="220" spans="1:21" x14ac:dyDescent="0.25">
      <c r="A220" s="18"/>
      <c r="B220" s="19"/>
      <c r="C220" s="19"/>
      <c r="D220" s="19"/>
      <c r="E220" s="19"/>
      <c r="F220" s="19"/>
      <c r="G220" s="297"/>
      <c r="H220" s="28"/>
      <c r="I220" s="28"/>
      <c r="J220" s="28"/>
      <c r="K220" s="28"/>
      <c r="L220" s="28"/>
      <c r="M220" s="28"/>
      <c r="N220" s="28"/>
      <c r="O220" s="60"/>
      <c r="P220" s="60"/>
      <c r="Q220" s="60"/>
      <c r="R220" s="60"/>
      <c r="S220" s="60"/>
      <c r="T220" s="60"/>
      <c r="U220" s="60"/>
    </row>
    <row r="221" spans="1:21" ht="15.75" thickBot="1" x14ac:dyDescent="0.3">
      <c r="A221" s="307" t="s">
        <v>165</v>
      </c>
      <c r="B221" s="307"/>
      <c r="C221" s="307"/>
      <c r="D221" s="307"/>
      <c r="E221" s="307"/>
      <c r="F221" s="307"/>
      <c r="G221" s="307"/>
      <c r="H221" s="308"/>
      <c r="I221" s="308"/>
      <c r="J221" s="308"/>
      <c r="K221" s="308"/>
      <c r="L221" s="308"/>
      <c r="M221" s="28"/>
      <c r="N221" s="28"/>
      <c r="O221" s="60"/>
      <c r="P221" s="60"/>
      <c r="Q221" s="60"/>
      <c r="R221" s="60"/>
      <c r="S221" s="60"/>
      <c r="T221" s="60"/>
      <c r="U221" s="60"/>
    </row>
    <row r="222" spans="1:21" x14ac:dyDescent="0.25">
      <c r="A222" s="309"/>
      <c r="B222" s="310" t="s">
        <v>4</v>
      </c>
      <c r="C222" s="311" t="s">
        <v>73</v>
      </c>
      <c r="D222" s="311" t="s">
        <v>6</v>
      </c>
      <c r="E222" s="311" t="s">
        <v>7</v>
      </c>
      <c r="F222" s="311" t="s">
        <v>8</v>
      </c>
      <c r="G222" s="312" t="s">
        <v>9</v>
      </c>
      <c r="H222" s="28"/>
      <c r="I222" s="28"/>
      <c r="J222" s="28"/>
      <c r="K222" s="28"/>
      <c r="L222" s="28"/>
      <c r="M222" s="28"/>
      <c r="N222" s="28"/>
      <c r="O222" s="60"/>
      <c r="P222" s="60"/>
      <c r="Q222" s="101"/>
      <c r="R222" s="101"/>
      <c r="S222" s="55"/>
      <c r="T222" s="60"/>
      <c r="U222" s="60"/>
    </row>
    <row r="223" spans="1:21" ht="39" x14ac:dyDescent="0.25">
      <c r="A223" s="313" t="s">
        <v>166</v>
      </c>
      <c r="B223" s="314">
        <f>COUNTIFS([1]HBEP!$O$8:$O$288,"S=EHCP+TU",[1]HBEP!$BF$8:$BF$288,"3")</f>
        <v>1</v>
      </c>
      <c r="C223" s="314">
        <f>COUNTIFS([1]LNCIP!$O$8:$O$199,"S=EHCP+TU",[1]LNCIP!$BF$8:$BF$199,"3")</f>
        <v>1</v>
      </c>
      <c r="D223" s="314">
        <f>COUNTIFS([1]MSCIP!$O$8:$O$234,"S=EHCP+TU",[1]MSCIP!$BF$8:$BF$234,"3")</f>
        <v>1</v>
      </c>
      <c r="E223" s="314">
        <f>COUNTIFS([1]SL!$O$8:$O$335,"S=EHCP+TU",[1]SL!$BF$8:$BF$335,"3")</f>
        <v>1</v>
      </c>
      <c r="F223" s="314">
        <f>COUNTIFS([1]NWLLIP!$O$8:$O$336,"S=EHCP+TU",[1]NWLLIP!$BF$8:$BF$336,"3")</f>
        <v>1</v>
      </c>
      <c r="G223" s="315">
        <f>SUM(B223:F223)</f>
        <v>5</v>
      </c>
      <c r="H223" s="316"/>
      <c r="I223" s="28"/>
      <c r="J223" s="28"/>
      <c r="K223" s="28"/>
      <c r="L223" s="28"/>
      <c r="M223" s="28"/>
      <c r="N223" s="70"/>
      <c r="O223" s="60"/>
      <c r="P223" s="60"/>
      <c r="Q223" s="101"/>
      <c r="R223" s="101"/>
      <c r="S223" s="55"/>
      <c r="T223" s="60"/>
      <c r="U223" s="60"/>
    </row>
    <row r="224" spans="1:21" ht="39" x14ac:dyDescent="0.25">
      <c r="A224" s="317" t="s">
        <v>167</v>
      </c>
      <c r="B224" s="314">
        <f>COUNTIFS([1]HBEP!$O$8:$O$288,"S=EHCP+TU",[1]HBEP!$BF$8:$BF$288,"4")</f>
        <v>1</v>
      </c>
      <c r="C224" s="314">
        <f>COUNTIFS([1]LNCIP!$O$8:$O$199,"S=EHCP+TU",[1]LNCIP!$BF$8:$BF$199,"4")</f>
        <v>3</v>
      </c>
      <c r="D224" s="314">
        <f>COUNTIFS([1]MSCIP!$O$8:$O$234,"S=EHCP+TU",[1]MSCIP!$BF$8:$BF$234,"4")</f>
        <v>1</v>
      </c>
      <c r="E224" s="314">
        <f>COUNTIFS([1]SL!$O$8:$O$335,"S=EHCP+TU",[1]SL!$BF$8:$BF$335,"4")</f>
        <v>1</v>
      </c>
      <c r="F224" s="314">
        <f>COUNTIFS([1]NWLLIP!$O$8:$O$336,"S=EHCP+TU",[1]NWLLIP!$BF$8:$BF$336,"4")</f>
        <v>3</v>
      </c>
      <c r="G224" s="315">
        <f>SUM(B224:F224)</f>
        <v>9</v>
      </c>
      <c r="H224" s="70"/>
      <c r="I224" s="70"/>
      <c r="J224" s="70"/>
      <c r="K224" s="70"/>
      <c r="L224" s="70"/>
      <c r="M224" s="70"/>
      <c r="N224" s="70"/>
      <c r="O224" s="60"/>
      <c r="P224" s="60"/>
      <c r="Q224" s="60"/>
      <c r="R224" s="60"/>
      <c r="S224" s="60"/>
      <c r="T224" s="60"/>
      <c r="U224" s="60"/>
    </row>
    <row r="225" spans="1:21" ht="39.75" thickBot="1" x14ac:dyDescent="0.3">
      <c r="A225" s="318" t="s">
        <v>168</v>
      </c>
      <c r="B225" s="319">
        <f>COUNTIF([1]HBEP!$O8:$O$288,"T*")</f>
        <v>0</v>
      </c>
      <c r="C225" s="319">
        <f>COUNTIF([1]LNCIP!$O8:$O$199,"T*")</f>
        <v>0</v>
      </c>
      <c r="D225" s="319">
        <f>COUNTIF([1]MSCIP!$O8:$O$234,"T*")</f>
        <v>2</v>
      </c>
      <c r="E225" s="319">
        <v>0</v>
      </c>
      <c r="F225" s="319">
        <f>COUNTIF([1]NWLLIP!$O8:$O$335,"T*")</f>
        <v>2</v>
      </c>
      <c r="G225" s="320">
        <f t="shared" ref="G225" si="42">SUM(B225:F225)</f>
        <v>4</v>
      </c>
      <c r="H225" s="70"/>
      <c r="I225" s="70"/>
      <c r="J225" s="70"/>
      <c r="K225" s="70"/>
      <c r="L225" s="70"/>
      <c r="M225" s="70"/>
      <c r="N225" s="70"/>
      <c r="O225" s="60"/>
      <c r="P225" s="60"/>
      <c r="Q225" s="60"/>
      <c r="R225" s="60"/>
      <c r="S225" s="60"/>
      <c r="T225" s="60"/>
      <c r="U225" s="60"/>
    </row>
    <row r="226" spans="1:21" x14ac:dyDescent="0.25">
      <c r="A226" s="321"/>
      <c r="B226" s="322"/>
      <c r="C226" s="322"/>
      <c r="D226" s="322"/>
      <c r="E226" s="322"/>
      <c r="F226" s="322"/>
      <c r="G226" s="321"/>
      <c r="H226" s="70"/>
      <c r="I226" s="70"/>
      <c r="J226" s="70"/>
      <c r="K226" s="70"/>
      <c r="L226" s="70"/>
      <c r="M226" s="70"/>
      <c r="N226" s="70"/>
      <c r="O226" s="60"/>
      <c r="P226" s="60"/>
      <c r="Q226" s="60"/>
      <c r="R226" s="60"/>
      <c r="S226" s="60"/>
      <c r="T226" s="60"/>
      <c r="U226" s="60"/>
    </row>
    <row r="227" spans="1:21" ht="15.75" thickBot="1" x14ac:dyDescent="0.3">
      <c r="A227" s="323" t="s">
        <v>169</v>
      </c>
      <c r="B227" s="324"/>
      <c r="C227" s="324"/>
      <c r="D227" s="324"/>
      <c r="E227" s="324"/>
      <c r="F227" s="324"/>
      <c r="G227" s="324"/>
      <c r="H227" s="70"/>
      <c r="I227" s="70"/>
      <c r="J227" s="70"/>
      <c r="K227" s="70"/>
      <c r="L227" s="70"/>
      <c r="M227" s="70"/>
      <c r="N227" s="70"/>
      <c r="O227" s="101"/>
      <c r="P227" s="60"/>
      <c r="Q227" s="60"/>
      <c r="R227" s="60"/>
      <c r="S227" s="60"/>
      <c r="T227" s="60"/>
      <c r="U227" s="60"/>
    </row>
    <row r="228" spans="1:21" x14ac:dyDescent="0.25">
      <c r="A228" s="309"/>
      <c r="B228" s="325" t="s">
        <v>4</v>
      </c>
      <c r="C228" s="325" t="s">
        <v>73</v>
      </c>
      <c r="D228" s="325" t="s">
        <v>6</v>
      </c>
      <c r="E228" s="325" t="s">
        <v>7</v>
      </c>
      <c r="F228" s="325" t="s">
        <v>8</v>
      </c>
      <c r="G228" s="326" t="s">
        <v>9</v>
      </c>
      <c r="H228" s="327"/>
      <c r="I228" s="70"/>
      <c r="J228" s="70"/>
      <c r="K228" s="70"/>
      <c r="L228" s="70"/>
      <c r="M228" s="70"/>
      <c r="N228" s="70"/>
      <c r="O228" s="60"/>
      <c r="P228" s="60"/>
      <c r="Q228" s="60"/>
      <c r="R228" s="60"/>
      <c r="S228" s="60"/>
      <c r="T228" s="60"/>
      <c r="U228" s="60"/>
    </row>
    <row r="229" spans="1:21" x14ac:dyDescent="0.25">
      <c r="A229" s="12" t="s">
        <v>170</v>
      </c>
      <c r="B229" s="200">
        <f t="shared" ref="B229:G229" si="43">B157+B128</f>
        <v>50.4</v>
      </c>
      <c r="C229" s="200">
        <f t="shared" si="43"/>
        <v>39.799999999999997</v>
      </c>
      <c r="D229" s="200">
        <f t="shared" si="43"/>
        <v>31.56</v>
      </c>
      <c r="E229" s="200">
        <f t="shared" si="43"/>
        <v>50.8</v>
      </c>
      <c r="F229" s="200">
        <f t="shared" si="43"/>
        <v>32</v>
      </c>
      <c r="G229" s="328">
        <f t="shared" si="43"/>
        <v>204.56</v>
      </c>
      <c r="H229" s="70"/>
      <c r="I229" s="70"/>
      <c r="J229" s="70"/>
      <c r="K229" s="70"/>
      <c r="L229" s="70"/>
      <c r="M229" s="70"/>
      <c r="N229" s="159"/>
      <c r="O229" s="60"/>
      <c r="P229" s="60"/>
      <c r="Q229" s="60"/>
      <c r="R229" s="60"/>
      <c r="S229" s="60"/>
      <c r="T229" s="60"/>
      <c r="U229" s="60"/>
    </row>
    <row r="230" spans="1:21" x14ac:dyDescent="0.25">
      <c r="A230" s="12" t="s">
        <v>171</v>
      </c>
      <c r="B230" s="329">
        <f>SUM([1]HBEP!$BK$8:$BK$288)</f>
        <v>604.25</v>
      </c>
      <c r="C230" s="329">
        <f>SUM([1]LNCIP!$BK$8:$BK$199)</f>
        <v>675</v>
      </c>
      <c r="D230" s="329">
        <f>SUM([1]MSCIP!$BK$8:$BK$234)</f>
        <v>504.5</v>
      </c>
      <c r="E230" s="329">
        <f>SUM([1]SL!$BK$8:$BK$337)</f>
        <v>712</v>
      </c>
      <c r="F230" s="329">
        <f>SUM([1]NWLLIP!$BK$8:$BK$335)</f>
        <v>636.5</v>
      </c>
      <c r="G230" s="330">
        <f>SUM(B230:F230)</f>
        <v>3132.25</v>
      </c>
      <c r="H230" s="159"/>
      <c r="I230" s="159"/>
      <c r="J230" s="159"/>
      <c r="K230" s="159"/>
      <c r="L230" s="159"/>
      <c r="M230" s="70"/>
      <c r="N230" s="70"/>
      <c r="O230" s="60"/>
      <c r="P230" s="60"/>
      <c r="Q230" s="60"/>
      <c r="R230" s="60"/>
      <c r="S230" s="60"/>
      <c r="T230" s="60"/>
      <c r="U230" s="60"/>
    </row>
    <row r="231" spans="1:21" x14ac:dyDescent="0.25">
      <c r="A231" s="12" t="s">
        <v>172</v>
      </c>
      <c r="B231" s="329">
        <f>B230/B229</f>
        <v>11.989087301587302</v>
      </c>
      <c r="C231" s="329">
        <f t="shared" ref="C231:G231" si="44">C230/C229</f>
        <v>16.959798994974875</v>
      </c>
      <c r="D231" s="329">
        <f t="shared" si="44"/>
        <v>15.985424588086186</v>
      </c>
      <c r="E231" s="329">
        <f t="shared" si="44"/>
        <v>14.015748031496063</v>
      </c>
      <c r="F231" s="329">
        <f t="shared" si="44"/>
        <v>19.890625</v>
      </c>
      <c r="G231" s="330">
        <f t="shared" si="44"/>
        <v>15.312133359405554</v>
      </c>
      <c r="H231" s="212"/>
      <c r="I231" s="212"/>
      <c r="J231" s="212"/>
      <c r="K231" s="212"/>
      <c r="L231" s="212"/>
      <c r="M231" s="70"/>
      <c r="N231" s="70"/>
      <c r="O231" s="60"/>
      <c r="P231" s="60"/>
      <c r="Q231" s="60"/>
      <c r="R231" s="60"/>
      <c r="S231" s="60"/>
      <c r="T231" s="60"/>
      <c r="U231" s="60"/>
    </row>
    <row r="232" spans="1:21" x14ac:dyDescent="0.25">
      <c r="A232" s="12" t="s">
        <v>173</v>
      </c>
      <c r="B232" s="329">
        <f>SUM([1]HBEP!$BJ$8:$BJ$288)</f>
        <v>336.25</v>
      </c>
      <c r="C232" s="329">
        <f>SUM([1]LNCIP!$BJ$8:$BJ$199)</f>
        <v>275</v>
      </c>
      <c r="D232" s="329">
        <f>SUM([1]MSCIP!$BJ$8:$BJ$248)</f>
        <v>208</v>
      </c>
      <c r="E232" s="329">
        <f>SUM([1]SL!$BJ$8:$BJ$337)</f>
        <v>393</v>
      </c>
      <c r="F232" s="329">
        <f>SUM([1]NWLLIP!$BJ$8:$BJ$335)</f>
        <v>25</v>
      </c>
      <c r="G232" s="330">
        <f>SUM(B232:F232)</f>
        <v>1237.25</v>
      </c>
      <c r="H232" s="212"/>
      <c r="I232" s="212"/>
      <c r="J232" s="212"/>
      <c r="K232" s="212"/>
      <c r="L232" s="212"/>
      <c r="M232" s="70"/>
      <c r="N232" s="159"/>
      <c r="O232" s="101"/>
      <c r="P232" s="101"/>
      <c r="Q232" s="60"/>
      <c r="R232" s="60"/>
      <c r="S232" s="60"/>
      <c r="T232" s="60"/>
      <c r="U232" s="60"/>
    </row>
    <row r="233" spans="1:21" x14ac:dyDescent="0.25">
      <c r="A233" s="12" t="s">
        <v>174</v>
      </c>
      <c r="B233" s="329">
        <f>B232/B229</f>
        <v>6.6716269841269842</v>
      </c>
      <c r="C233" s="329">
        <f t="shared" ref="C233:F233" si="45">C232/C229</f>
        <v>6.9095477386934681</v>
      </c>
      <c r="D233" s="329">
        <f t="shared" si="45"/>
        <v>6.5906210392902409</v>
      </c>
      <c r="E233" s="329">
        <f t="shared" si="45"/>
        <v>7.7362204724409454</v>
      </c>
      <c r="F233" s="329">
        <f t="shared" si="45"/>
        <v>0.78125</v>
      </c>
      <c r="G233" s="330">
        <v>6.9</v>
      </c>
      <c r="H233" s="212"/>
      <c r="I233" s="212"/>
      <c r="J233" s="212"/>
      <c r="K233" s="212"/>
      <c r="L233" s="212"/>
      <c r="M233" s="70"/>
      <c r="N233" s="159"/>
      <c r="O233" s="101"/>
      <c r="P233" s="101"/>
      <c r="Q233" s="60"/>
      <c r="R233" s="60"/>
      <c r="S233" s="60"/>
      <c r="T233" s="60"/>
      <c r="U233" s="60"/>
    </row>
    <row r="234" spans="1:21" x14ac:dyDescent="0.25">
      <c r="A234" s="29" t="s">
        <v>175</v>
      </c>
      <c r="B234" s="331">
        <v>17.350000000000001</v>
      </c>
      <c r="C234" s="331">
        <v>4.2222222222222223</v>
      </c>
      <c r="D234" s="331">
        <v>16.32</v>
      </c>
      <c r="E234" s="331">
        <v>9.2142857142857135</v>
      </c>
      <c r="F234" s="331">
        <v>16.25</v>
      </c>
      <c r="G234" s="332">
        <v>11.124161073825503</v>
      </c>
      <c r="H234" s="212"/>
      <c r="I234" s="212"/>
      <c r="J234" s="212"/>
      <c r="K234" s="212"/>
      <c r="L234" s="212"/>
      <c r="M234" s="70"/>
      <c r="N234" s="159"/>
      <c r="O234" s="60"/>
      <c r="P234" s="60"/>
      <c r="Q234" s="60"/>
      <c r="R234" s="60"/>
      <c r="S234" s="60"/>
      <c r="T234" s="60"/>
      <c r="U234" s="60"/>
    </row>
    <row r="235" spans="1:21" x14ac:dyDescent="0.25">
      <c r="A235" s="29" t="s">
        <v>176</v>
      </c>
      <c r="B235" s="331">
        <v>16.489999999999998</v>
      </c>
      <c r="C235" s="331">
        <v>5.9268292682926829</v>
      </c>
      <c r="D235" s="331">
        <v>16.172413793103448</v>
      </c>
      <c r="E235" s="331">
        <v>9.3000000000000007</v>
      </c>
      <c r="F235" s="331">
        <v>16.642857142857142</v>
      </c>
      <c r="G235" s="332">
        <v>11.915562913907285</v>
      </c>
      <c r="H235" s="212"/>
      <c r="I235" s="212"/>
      <c r="J235" s="212"/>
      <c r="K235" s="212"/>
      <c r="L235" s="212"/>
      <c r="M235" s="70"/>
      <c r="N235" s="159"/>
      <c r="O235" s="60"/>
      <c r="P235" s="60"/>
      <c r="Q235" s="60"/>
      <c r="R235" s="60"/>
      <c r="S235" s="60"/>
      <c r="T235" s="60"/>
      <c r="U235" s="60"/>
    </row>
    <row r="236" spans="1:21" x14ac:dyDescent="0.25">
      <c r="A236" s="29" t="s">
        <v>177</v>
      </c>
      <c r="B236" s="331">
        <v>18.302083333333332</v>
      </c>
      <c r="C236" s="331">
        <v>6.4897959183673466</v>
      </c>
      <c r="D236" s="331">
        <v>9.3181818181818183</v>
      </c>
      <c r="E236" s="331">
        <v>9.3000000000000007</v>
      </c>
      <c r="F236" s="331">
        <v>16.760869565217391</v>
      </c>
      <c r="G236" s="332">
        <v>10.732857142857142</v>
      </c>
      <c r="H236" s="212"/>
      <c r="I236" s="212"/>
      <c r="J236" s="212"/>
      <c r="K236" s="212"/>
      <c r="L236" s="212"/>
      <c r="M236" s="279"/>
      <c r="N236" s="100"/>
      <c r="O236" s="60"/>
      <c r="P236" s="60"/>
      <c r="Q236" s="60"/>
      <c r="R236" s="60"/>
      <c r="S236" s="60"/>
      <c r="T236" s="60"/>
      <c r="U236" s="60"/>
    </row>
    <row r="237" spans="1:21" x14ac:dyDescent="0.25">
      <c r="A237" s="29" t="s">
        <v>178</v>
      </c>
      <c r="B237" s="331">
        <v>16.7</v>
      </c>
      <c r="C237" s="331">
        <v>6.5</v>
      </c>
      <c r="D237" s="331">
        <v>12.7</v>
      </c>
      <c r="E237" s="331">
        <v>11.1</v>
      </c>
      <c r="F237" s="331">
        <v>20</v>
      </c>
      <c r="G237" s="332">
        <v>12.8</v>
      </c>
      <c r="H237" s="212"/>
      <c r="I237" s="212"/>
      <c r="J237" s="212"/>
      <c r="K237" s="212"/>
      <c r="L237" s="212"/>
      <c r="M237" s="279"/>
      <c r="N237" s="100"/>
      <c r="O237" s="60"/>
      <c r="P237" s="60"/>
      <c r="Q237" s="60"/>
      <c r="R237" s="60"/>
      <c r="S237" s="60"/>
      <c r="T237" s="60"/>
      <c r="U237" s="87"/>
    </row>
    <row r="238" spans="1:21" x14ac:dyDescent="0.25">
      <c r="A238" s="29" t="s">
        <v>179</v>
      </c>
      <c r="B238" s="331">
        <v>18.399999999999999</v>
      </c>
      <c r="C238" s="331">
        <v>7.1</v>
      </c>
      <c r="D238" s="331">
        <v>12.3</v>
      </c>
      <c r="E238" s="331">
        <v>13.1</v>
      </c>
      <c r="F238" s="331">
        <v>21.9</v>
      </c>
      <c r="G238" s="332">
        <v>13.6</v>
      </c>
      <c r="H238" s="212"/>
      <c r="I238" s="212"/>
      <c r="J238" s="212"/>
      <c r="K238" s="212"/>
      <c r="L238" s="212"/>
      <c r="M238" s="279"/>
      <c r="N238" s="100"/>
      <c r="O238" s="60"/>
      <c r="P238" s="60"/>
      <c r="Q238" s="60"/>
      <c r="R238" s="60"/>
      <c r="S238" s="60"/>
      <c r="T238" s="60"/>
      <c r="U238" s="87"/>
    </row>
    <row r="239" spans="1:21" x14ac:dyDescent="0.25">
      <c r="A239" s="29" t="s">
        <v>180</v>
      </c>
      <c r="B239" s="331">
        <v>20.382653061224488</v>
      </c>
      <c r="C239" s="331">
        <v>7.129032258064516</v>
      </c>
      <c r="D239" s="331">
        <v>16.321839080459768</v>
      </c>
      <c r="E239" s="331">
        <v>15.892857142857142</v>
      </c>
      <c r="F239" s="331">
        <v>22.609890109890109</v>
      </c>
      <c r="G239" s="332">
        <v>13.6</v>
      </c>
      <c r="H239" s="212"/>
      <c r="I239" s="212"/>
      <c r="J239" s="212"/>
      <c r="K239" s="212"/>
      <c r="L239" s="212"/>
      <c r="M239" s="28"/>
      <c r="N239" s="28"/>
      <c r="O239" s="60"/>
      <c r="P239" s="60"/>
      <c r="Q239" s="60"/>
      <c r="R239" s="60"/>
      <c r="S239" s="60"/>
      <c r="T239" s="60"/>
      <c r="U239" s="87"/>
    </row>
    <row r="240" spans="1:21" x14ac:dyDescent="0.25">
      <c r="A240" s="41" t="s">
        <v>181</v>
      </c>
      <c r="B240" s="333">
        <v>21.716476602438064</v>
      </c>
      <c r="C240" s="333">
        <v>6.4473684210526319</v>
      </c>
      <c r="D240" s="333">
        <v>21.716476602438064</v>
      </c>
      <c r="E240" s="333">
        <v>14.583333333333334</v>
      </c>
      <c r="F240" s="333">
        <v>20.422943221320974</v>
      </c>
      <c r="G240" s="334">
        <v>15.111702127659575</v>
      </c>
      <c r="H240" s="212"/>
      <c r="I240" s="212"/>
      <c r="J240" s="212"/>
      <c r="K240" s="212"/>
      <c r="L240" s="212"/>
      <c r="M240" s="28"/>
      <c r="N240" s="28"/>
      <c r="O240" s="60"/>
      <c r="P240" s="60"/>
      <c r="Q240" s="60"/>
      <c r="R240" s="60"/>
      <c r="S240" s="60"/>
      <c r="T240" s="60"/>
      <c r="U240" s="87"/>
    </row>
    <row r="241" spans="1:21" ht="15.75" thickBot="1" x14ac:dyDescent="0.3">
      <c r="A241" s="44" t="s">
        <v>182</v>
      </c>
      <c r="B241" s="335">
        <v>16.782218597063622</v>
      </c>
      <c r="C241" s="335">
        <v>14.671875</v>
      </c>
      <c r="D241" s="335">
        <v>11.333333333333334</v>
      </c>
      <c r="E241" s="335">
        <v>14.911764705882353</v>
      </c>
      <c r="F241" s="335">
        <v>23.007641921397379</v>
      </c>
      <c r="G241" s="336">
        <v>15.620812862885217</v>
      </c>
      <c r="H241" s="212"/>
      <c r="I241" s="212"/>
      <c r="J241" s="212"/>
      <c r="K241" s="212"/>
      <c r="L241" s="212"/>
      <c r="M241" s="28"/>
      <c r="N241" s="28"/>
      <c r="O241" s="60"/>
      <c r="P241" s="60"/>
      <c r="Q241" s="60"/>
      <c r="R241" s="60"/>
      <c r="S241" s="60"/>
      <c r="T241" s="60"/>
      <c r="U241" s="87"/>
    </row>
    <row r="242" spans="1:21" ht="15.75" thickBot="1" x14ac:dyDescent="0.3">
      <c r="A242" s="337" t="s">
        <v>183</v>
      </c>
      <c r="B242" s="338">
        <v>16.100000000000001</v>
      </c>
      <c r="C242" s="338">
        <v>12.9</v>
      </c>
      <c r="D242" s="338">
        <v>12.1</v>
      </c>
      <c r="E242" s="338">
        <v>14.1</v>
      </c>
      <c r="F242" s="338">
        <v>22.4</v>
      </c>
      <c r="G242" s="339">
        <v>14.8</v>
      </c>
      <c r="H242" s="306"/>
      <c r="I242" s="212"/>
      <c r="J242" s="212"/>
      <c r="K242" s="212"/>
      <c r="L242" s="212"/>
      <c r="M242" s="28"/>
      <c r="N242" s="28"/>
      <c r="O242" s="60"/>
      <c r="P242" s="60"/>
      <c r="Q242" s="60"/>
      <c r="R242" s="60"/>
      <c r="S242" s="60"/>
      <c r="T242" s="60"/>
      <c r="U242" s="87"/>
    </row>
    <row r="243" spans="1:21" x14ac:dyDescent="0.25">
      <c r="A243" s="40"/>
      <c r="B243" s="340"/>
      <c r="C243" s="340"/>
      <c r="D243" s="340"/>
      <c r="E243" s="340"/>
      <c r="F243" s="340"/>
      <c r="G243" s="340"/>
      <c r="H243" s="212"/>
      <c r="I243" s="212"/>
      <c r="J243" s="212"/>
      <c r="K243" s="212"/>
      <c r="L243" s="212"/>
      <c r="M243" s="28"/>
      <c r="N243" s="70"/>
      <c r="O243" s="60"/>
      <c r="P243" s="60"/>
      <c r="Q243" s="60"/>
      <c r="R243" s="60"/>
      <c r="S243" s="60"/>
      <c r="T243" s="60"/>
      <c r="U243" s="87"/>
    </row>
    <row r="244" spans="1:21" ht="15.75" thickBot="1" x14ac:dyDescent="0.3">
      <c r="A244" s="341" t="s">
        <v>184</v>
      </c>
      <c r="B244" s="341"/>
      <c r="C244" s="341"/>
      <c r="D244" s="3"/>
      <c r="E244" s="3"/>
      <c r="F244" s="3"/>
      <c r="G244" s="3"/>
      <c r="H244" s="212"/>
      <c r="I244" s="212"/>
      <c r="J244" s="212"/>
      <c r="K244" s="212"/>
      <c r="L244" s="212"/>
      <c r="M244" s="28"/>
      <c r="N244" s="70"/>
      <c r="O244" s="60"/>
      <c r="P244" s="60"/>
      <c r="Q244" s="60"/>
      <c r="R244" s="60"/>
      <c r="S244" s="60"/>
      <c r="T244" s="60"/>
      <c r="U244" s="87"/>
    </row>
    <row r="245" spans="1:21" ht="31.5" x14ac:dyDescent="0.25">
      <c r="A245" s="92"/>
      <c r="B245" s="342" t="s">
        <v>4</v>
      </c>
      <c r="C245" s="343" t="s">
        <v>185</v>
      </c>
      <c r="D245" s="342" t="s">
        <v>73</v>
      </c>
      <c r="E245" s="343" t="s">
        <v>185</v>
      </c>
      <c r="F245" s="342" t="s">
        <v>6</v>
      </c>
      <c r="G245" s="343" t="s">
        <v>185</v>
      </c>
      <c r="H245" s="342" t="s">
        <v>7</v>
      </c>
      <c r="I245" s="343" t="s">
        <v>185</v>
      </c>
      <c r="J245" s="342" t="s">
        <v>8</v>
      </c>
      <c r="K245" s="343" t="s">
        <v>185</v>
      </c>
      <c r="L245" s="344" t="s">
        <v>9</v>
      </c>
      <c r="M245" s="212"/>
      <c r="N245" s="70"/>
      <c r="O245" s="60"/>
      <c r="P245" s="60"/>
      <c r="Q245" s="60"/>
      <c r="R245" s="60"/>
      <c r="S245" s="60"/>
      <c r="T245" s="87"/>
      <c r="U245" s="87"/>
    </row>
    <row r="246" spans="1:21" x14ac:dyDescent="0.25">
      <c r="A246" s="276" t="s">
        <v>186</v>
      </c>
      <c r="B246" s="345">
        <f>COUNTIF([1]HBEP!$K$8:$K$288,"y")</f>
        <v>2</v>
      </c>
      <c r="C246" s="345">
        <f>COUNTIFS([1]HBEP!$K$8:$K$288,"y",[1]HBEP!$R$8:$R$288,"*")</f>
        <v>0</v>
      </c>
      <c r="D246" s="345">
        <f>COUNTIF([1]LNCIP!$K$8:$K$199,"y")</f>
        <v>3</v>
      </c>
      <c r="E246" s="345">
        <f>COUNTIFS([1]LNCIP!$K$8:$K$199,"y",[1]LNCIP!$R$8:$R$199,"*")</f>
        <v>0</v>
      </c>
      <c r="F246" s="345">
        <f>COUNTIF([1]MSCIP!$K$8:$K$234,"y")</f>
        <v>7</v>
      </c>
      <c r="G246" s="345">
        <f>COUNTIFS([1]MSCIP!$K$8:$K$234,"y",[1]MSCIP!$R$8:$R$234,"*", [1]MSCIP!$R$8:$R$234,"city*")</f>
        <v>0</v>
      </c>
      <c r="H246" s="345">
        <f>COUNTIF([1]SL!$K$8:$K$335,"y")</f>
        <v>14</v>
      </c>
      <c r="I246" s="345">
        <f>COUNTIFS([1]SL!$K$8:$K$335,"y",[1]SL!$R$8:$R$335,"*")</f>
        <v>3</v>
      </c>
      <c r="J246" s="345">
        <f>COUNTIF([1]NWLLIP!$K$8:$K$335,"y")</f>
        <v>8</v>
      </c>
      <c r="K246" s="345">
        <f>COUNTIFS([1]NWLLIP!$K$8:$K$335,"y",[1]NWLLIP!$R$8:$R$335,"*")</f>
        <v>0</v>
      </c>
      <c r="L246" s="346">
        <f>B246+D246+F246+H246+J246</f>
        <v>34</v>
      </c>
      <c r="M246" s="347"/>
      <c r="N246" s="70"/>
      <c r="O246" s="60"/>
      <c r="P246" s="60"/>
      <c r="Q246" s="60"/>
      <c r="R246" s="60"/>
      <c r="S246" s="60"/>
      <c r="T246" s="87"/>
      <c r="U246" s="87"/>
    </row>
    <row r="247" spans="1:21" x14ac:dyDescent="0.25">
      <c r="A247" s="12" t="s">
        <v>187</v>
      </c>
      <c r="B247" s="348">
        <f>COUNTIFS([1]HBEP!$K$8:$K$288,"y",[1]HBEP!$BF8:$BF$288,"3")</f>
        <v>0</v>
      </c>
      <c r="C247" s="348">
        <f>COUNTIFS([1]HBEP!$K$8:$K$288,"y",[1]HBEP!$BF$8:$BF$288,"3",[1]HBEP!$R$8:$R$288,"*")</f>
        <v>0</v>
      </c>
      <c r="D247" s="348">
        <f>COUNTIFS([1]LNCIP!$K$8:$K$199,"y",[1]LNCIP!$BF8:$BF$199,"3")</f>
        <v>0</v>
      </c>
      <c r="E247" s="348">
        <f>COUNTIFS([1]LNCIP!$K$8:$K$199,"y",[1]LNCIP!$BF$8:$BF$199,"3",[1]LNCIP!$R$8:$R$199,"*")</f>
        <v>0</v>
      </c>
      <c r="F247" s="348">
        <f>COUNTIFS([1]MSCIP!$K$8:$K$231,"y",[1]MSCIP!$BF8:$BF$231,"3")</f>
        <v>1</v>
      </c>
      <c r="G247" s="348">
        <f>COUNTIFS([1]MSCIP!$K$8:$K$248,"y",[1]MSCIP!$BF$8:$BF$248,"3",[1]MSCIP!$R$8:$R$248,"*")</f>
        <v>0</v>
      </c>
      <c r="H247" s="349">
        <f>COUNTIFS([1]SL!$K$8:$K$335,"y",[1]SL!$BF8:$BF$335,"3")</f>
        <v>1</v>
      </c>
      <c r="I247" s="349">
        <f>COUNTIFS([1]SL!$K$8:$K$335,"y",[1]SL!$BF$8:$BF$335,"3",[1]SL!$R$8:$R$335,"*")</f>
        <v>1</v>
      </c>
      <c r="J247" s="349">
        <f>COUNTIFS([1]NWLLIP!$K$8:$K$335,"y",[1]NWLLIP!$BF8:$BF$335,"3")</f>
        <v>0</v>
      </c>
      <c r="K247" s="349">
        <f>COUNTIFS([1]NWLLIP!$K$8:$K$335,"y",[1]NWLLIP!$BF$8:$BF$335,"3",[1]NWLLIP!$R$8:$R$335,"*")</f>
        <v>0</v>
      </c>
      <c r="L247" s="350">
        <f>B247+D247+F247+H247+J247</f>
        <v>2</v>
      </c>
      <c r="M247" s="347"/>
      <c r="N247" s="70"/>
      <c r="O247" s="60"/>
      <c r="P247" s="60"/>
      <c r="Q247" s="60"/>
      <c r="R247" s="60"/>
      <c r="S247" s="60"/>
      <c r="T247" s="87"/>
      <c r="U247" s="87"/>
    </row>
    <row r="248" spans="1:21" x14ac:dyDescent="0.25">
      <c r="A248" s="12" t="s">
        <v>188</v>
      </c>
      <c r="B248" s="348">
        <f>COUNTIFS([1]HBEP!$K$8:$K$288,"y",[1]HBEP!$BF$8:$BF288,"4")</f>
        <v>1</v>
      </c>
      <c r="C248" s="348">
        <f>COUNTIFS([1]HBEP!$K$8:$K$288,"y",[1]HBEP!$BF$8:$BF$288,"4",[1]HBEP!$R$8:$R$288,"*")</f>
        <v>0</v>
      </c>
      <c r="D248" s="348">
        <f>COUNTIFS([1]LNCIP!$K$8:$K$199,"y",[1]LNCIP!$BF$8:$BF199,"4")</f>
        <v>0</v>
      </c>
      <c r="E248" s="348">
        <f>COUNTIFS([1]LNCIP!$K$8:$K$199,"y",[1]LNCIP!$BF$8:$BF$199,"4",[1]LNCIP!$R$8:$R$199,"*")</f>
        <v>0</v>
      </c>
      <c r="F248" s="348">
        <f>COUNTIFS([1]MSCIP!$K$8:$K$231,"y",[1]MSCIP!$BF$8:$BF231,"4")</f>
        <v>1</v>
      </c>
      <c r="G248" s="348">
        <f>COUNTIFS([1]MSCIP!$K$8:$K$248,"y",[1]MSCIP!$BF$8:$BF$248,"4",[1]MSCIP!$R$8:$R$248,"*")</f>
        <v>0</v>
      </c>
      <c r="H248" s="349">
        <f>COUNTIFS([1]SL!$K$8:$K$335,"y",[1]SL!$BF$8:$BF335,"4")</f>
        <v>3</v>
      </c>
      <c r="I248" s="349">
        <f>COUNTIFS([1]SL!$K$8:$K$335,"y",[1]SL!$BF$8:$BF$335,"4",[1]SL!$R$8:$R$335,"*")</f>
        <v>0</v>
      </c>
      <c r="J248" s="349">
        <f>COUNTIFS([1]NWLLIP!$K$8:$K$335,"y",[1]NWLLIP!$BF$8:$BF335,"4")</f>
        <v>2</v>
      </c>
      <c r="K248" s="349">
        <f>COUNTIFS([1]NWLLIP!$K$8:$K$335,"y",[1]NWLLIP!$BF$8:$BF$335,"4",[1]NWLLIP!$R$8:$R$335,"*")</f>
        <v>0</v>
      </c>
      <c r="L248" s="350">
        <f>B248+D248+F248+H248+J248</f>
        <v>7</v>
      </c>
      <c r="M248" s="347"/>
      <c r="N248" s="70"/>
      <c r="O248" s="60"/>
      <c r="P248" s="60"/>
      <c r="Q248" s="60"/>
      <c r="R248" s="60"/>
      <c r="S248" s="60"/>
      <c r="T248" s="87"/>
      <c r="U248" s="87"/>
    </row>
    <row r="249" spans="1:21" ht="15.75" thickBot="1" x14ac:dyDescent="0.3">
      <c r="A249" s="103" t="s">
        <v>9</v>
      </c>
      <c r="B249" s="351">
        <f>SUM(B247:B248)</f>
        <v>1</v>
      </c>
      <c r="C249" s="351">
        <f>C247+C248</f>
        <v>0</v>
      </c>
      <c r="D249" s="351">
        <f t="shared" ref="D249:G249" si="46">D247+D248</f>
        <v>0</v>
      </c>
      <c r="E249" s="351">
        <f t="shared" si="46"/>
        <v>0</v>
      </c>
      <c r="F249" s="351">
        <f t="shared" si="46"/>
        <v>2</v>
      </c>
      <c r="G249" s="351">
        <f t="shared" si="46"/>
        <v>0</v>
      </c>
      <c r="H249" s="352">
        <f>H247+H248</f>
        <v>4</v>
      </c>
      <c r="I249" s="352">
        <f>I247+I248</f>
        <v>1</v>
      </c>
      <c r="J249" s="352">
        <f>J247+J248</f>
        <v>2</v>
      </c>
      <c r="K249" s="352">
        <f>K247+K248</f>
        <v>0</v>
      </c>
      <c r="L249" s="353">
        <f>B249+D249+F249+H249+J249</f>
        <v>9</v>
      </c>
      <c r="M249" s="347" t="s">
        <v>81</v>
      </c>
      <c r="N249" s="70"/>
      <c r="O249" s="60"/>
      <c r="P249" s="60"/>
      <c r="Q249" s="60"/>
      <c r="R249" s="60"/>
      <c r="S249" s="60"/>
      <c r="T249" s="87"/>
      <c r="U249" s="87"/>
    </row>
  </sheetData>
  <mergeCells count="11">
    <mergeCell ref="H93:S94"/>
    <mergeCell ref="H209:K209"/>
    <mergeCell ref="H214:L214"/>
    <mergeCell ref="A221:G221"/>
    <mergeCell ref="H221:L221"/>
    <mergeCell ref="C2:F2"/>
    <mergeCell ref="H6:N6"/>
    <mergeCell ref="H11:N11"/>
    <mergeCell ref="H12:N12"/>
    <mergeCell ref="H14:N17"/>
    <mergeCell ref="I52:N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Stephenson</dc:creator>
  <cp:lastModifiedBy>Adrian Stephenson</cp:lastModifiedBy>
  <dcterms:created xsi:type="dcterms:W3CDTF">2023-08-04T09:32:00Z</dcterms:created>
  <dcterms:modified xsi:type="dcterms:W3CDTF">2023-08-04T09:33:16Z</dcterms:modified>
</cp:coreProperties>
</file>